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4. AGOSTO 2025\"/>
    </mc:Choice>
  </mc:AlternateContent>
  <xr:revisionPtr revIDLastSave="0" documentId="13_ncr:1_{C04AF05E-0DD1-47F7-BE47-EC2F313416EB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70" l="1"/>
  <c r="C32" i="70"/>
  <c r="L92" i="86" l="1"/>
  <c r="F92" i="86"/>
  <c r="V41" i="92" l="1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U63" i="92"/>
  <c r="P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B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R41" i="91" s="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BA18" i="91"/>
  <c r="BA17" i="91"/>
  <c r="BA16" i="91"/>
  <c r="BA15" i="91"/>
  <c r="BA14" i="91"/>
  <c r="BA13" i="91"/>
  <c r="BA12" i="91"/>
  <c r="BA11" i="91"/>
  <c r="BA10" i="91"/>
  <c r="BA9" i="91"/>
  <c r="BA8" i="91"/>
  <c r="BA7" i="91"/>
  <c r="J33" i="93"/>
  <c r="I33" i="93"/>
  <c r="B61" i="83"/>
  <c r="C61" i="83"/>
  <c r="N80" i="70"/>
  <c r="O80" i="70"/>
  <c r="O81" i="70"/>
  <c r="N82" i="70"/>
  <c r="O82" i="70"/>
  <c r="N83" i="70"/>
  <c r="O83" i="70"/>
  <c r="P83" i="70" s="1"/>
  <c r="N84" i="70"/>
  <c r="O84" i="70"/>
  <c r="N85" i="70"/>
  <c r="O85" i="70"/>
  <c r="N86" i="70"/>
  <c r="O86" i="70"/>
  <c r="N87" i="70"/>
  <c r="O87" i="70"/>
  <c r="N88" i="70"/>
  <c r="O88" i="70"/>
  <c r="N89" i="70"/>
  <c r="O89" i="70"/>
  <c r="O90" i="70"/>
  <c r="O91" i="70"/>
  <c r="N92" i="70"/>
  <c r="O92" i="70"/>
  <c r="P92" i="70" s="1"/>
  <c r="N93" i="70"/>
  <c r="O93" i="70"/>
  <c r="L79" i="70"/>
  <c r="L80" i="70"/>
  <c r="L82" i="70"/>
  <c r="L83" i="70"/>
  <c r="L84" i="70"/>
  <c r="L85" i="70"/>
  <c r="L86" i="70"/>
  <c r="L87" i="70"/>
  <c r="L88" i="70"/>
  <c r="L89" i="70"/>
  <c r="F80" i="70"/>
  <c r="F82" i="70"/>
  <c r="F83" i="70"/>
  <c r="F84" i="70"/>
  <c r="F85" i="70"/>
  <c r="F86" i="70"/>
  <c r="F87" i="70"/>
  <c r="F88" i="70"/>
  <c r="F89" i="70"/>
  <c r="F92" i="70"/>
  <c r="F93" i="70"/>
  <c r="N59" i="70"/>
  <c r="O59" i="70"/>
  <c r="L59" i="70"/>
  <c r="F59" i="70"/>
  <c r="N31" i="70"/>
  <c r="O31" i="70"/>
  <c r="P31" i="70" s="1"/>
  <c r="L31" i="70"/>
  <c r="F31" i="70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Q41" i="92"/>
  <c r="B41" i="92"/>
  <c r="L92" i="70"/>
  <c r="N30" i="70"/>
  <c r="O30" i="70"/>
  <c r="L30" i="70"/>
  <c r="F30" i="70"/>
  <c r="N57" i="48"/>
  <c r="O57" i="48"/>
  <c r="O58" i="48"/>
  <c r="N59" i="48"/>
  <c r="O59" i="48"/>
  <c r="L57" i="48"/>
  <c r="F57" i="48"/>
  <c r="F59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B32" i="46"/>
  <c r="C32" i="46"/>
  <c r="B37" i="46"/>
  <c r="B38" i="46"/>
  <c r="C38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P37" i="93"/>
  <c r="O38" i="93"/>
  <c r="P38" i="93"/>
  <c r="Q6" i="67"/>
  <c r="U42" i="91"/>
  <c r="U43" i="91"/>
  <c r="U44" i="91"/>
  <c r="BA51" i="91"/>
  <c r="BB51" i="91"/>
  <c r="BA52" i="91"/>
  <c r="BB52" i="91"/>
  <c r="BA53" i="91"/>
  <c r="BB53" i="91"/>
  <c r="BA54" i="91"/>
  <c r="BB54" i="91"/>
  <c r="BA55" i="91"/>
  <c r="BB55" i="91"/>
  <c r="BA56" i="91"/>
  <c r="BA57" i="91"/>
  <c r="BA58" i="91"/>
  <c r="BA59" i="91"/>
  <c r="BA60" i="91"/>
  <c r="BA61" i="91"/>
  <c r="BB61" i="91"/>
  <c r="BA62" i="91"/>
  <c r="BB62" i="91"/>
  <c r="Q67" i="91"/>
  <c r="R67" i="91" s="1"/>
  <c r="Q66" i="91"/>
  <c r="R66" i="91" s="1"/>
  <c r="Q65" i="91"/>
  <c r="R65" i="91" s="1"/>
  <c r="R52" i="91"/>
  <c r="R53" i="91"/>
  <c r="R54" i="91"/>
  <c r="R55" i="91"/>
  <c r="R56" i="91"/>
  <c r="R57" i="91"/>
  <c r="R58" i="91"/>
  <c r="R59" i="91"/>
  <c r="R60" i="91"/>
  <c r="R61" i="91"/>
  <c r="R62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5" i="91"/>
  <c r="BA29" i="91"/>
  <c r="BA30" i="91"/>
  <c r="BA31" i="91"/>
  <c r="BA32" i="91"/>
  <c r="BA33" i="91"/>
  <c r="BA34" i="91"/>
  <c r="BA35" i="91"/>
  <c r="BA36" i="91"/>
  <c r="BA37" i="91"/>
  <c r="BA38" i="91"/>
  <c r="BA39" i="91"/>
  <c r="BA40" i="91"/>
  <c r="R30" i="91"/>
  <c r="R31" i="91"/>
  <c r="R32" i="91"/>
  <c r="R33" i="91"/>
  <c r="R34" i="91"/>
  <c r="R35" i="91"/>
  <c r="R36" i="91"/>
  <c r="R37" i="91"/>
  <c r="R38" i="91"/>
  <c r="R39" i="91"/>
  <c r="R40" i="91"/>
  <c r="R29" i="91"/>
  <c r="Q42" i="91"/>
  <c r="Q43" i="91"/>
  <c r="Q44" i="91"/>
  <c r="R44" i="91" s="1"/>
  <c r="Q45" i="91"/>
  <c r="R45" i="91" s="1"/>
  <c r="P45" i="91"/>
  <c r="P43" i="91"/>
  <c r="P44" i="91"/>
  <c r="P42" i="91"/>
  <c r="BB8" i="91"/>
  <c r="BB9" i="91"/>
  <c r="BB10" i="91"/>
  <c r="BB11" i="91"/>
  <c r="BB12" i="91"/>
  <c r="BB13" i="91"/>
  <c r="BB14" i="91"/>
  <c r="BB15" i="91"/>
  <c r="BB16" i="91"/>
  <c r="BB17" i="91"/>
  <c r="BB18" i="91"/>
  <c r="BB7" i="91"/>
  <c r="AZ20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R23" i="91" s="1"/>
  <c r="Q22" i="91"/>
  <c r="R22" i="91" s="1"/>
  <c r="Q21" i="91"/>
  <c r="P20" i="91"/>
  <c r="P21" i="91"/>
  <c r="P22" i="91"/>
  <c r="P23" i="91"/>
  <c r="X7" i="87"/>
  <c r="S20" i="87"/>
  <c r="V7" i="87"/>
  <c r="V20" i="87"/>
  <c r="V18" i="87"/>
  <c r="R63" i="91" l="1"/>
  <c r="R42" i="91"/>
  <c r="BA63" i="91"/>
  <c r="BA19" i="91"/>
  <c r="P82" i="70"/>
  <c r="P59" i="70"/>
  <c r="P87" i="70"/>
  <c r="P85" i="70"/>
  <c r="P88" i="70"/>
  <c r="P93" i="70"/>
  <c r="P86" i="70"/>
  <c r="P84" i="70"/>
  <c r="P80" i="70"/>
  <c r="P89" i="70"/>
  <c r="P30" i="70"/>
  <c r="P57" i="48"/>
  <c r="P59" i="48"/>
  <c r="R21" i="91"/>
  <c r="Q38" i="93"/>
  <c r="BB63" i="91"/>
  <c r="BA41" i="91"/>
  <c r="R43" i="91"/>
  <c r="BB41" i="91"/>
  <c r="N78" i="70"/>
  <c r="O78" i="70"/>
  <c r="P78" i="70" s="1"/>
  <c r="L78" i="70"/>
  <c r="F78" i="70"/>
  <c r="F79" i="70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N28" i="70"/>
  <c r="O28" i="70"/>
  <c r="N29" i="70"/>
  <c r="O29" i="70"/>
  <c r="L27" i="70"/>
  <c r="L28" i="70"/>
  <c r="L29" i="70"/>
  <c r="F27" i="70"/>
  <c r="F28" i="70"/>
  <c r="F29" i="70"/>
  <c r="N88" i="68"/>
  <c r="O88" i="68"/>
  <c r="N89" i="68"/>
  <c r="O89" i="68"/>
  <c r="L88" i="68"/>
  <c r="F8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N94" i="48"/>
  <c r="O94" i="48"/>
  <c r="L94" i="48"/>
  <c r="F94" i="48"/>
  <c r="B32" i="81"/>
  <c r="C32" i="81"/>
  <c r="N90" i="86"/>
  <c r="O90" i="86"/>
  <c r="N91" i="86"/>
  <c r="O91" i="86"/>
  <c r="O92" i="86"/>
  <c r="N93" i="86"/>
  <c r="O93" i="86"/>
  <c r="P93" i="86" s="1"/>
  <c r="L90" i="86"/>
  <c r="L91" i="86"/>
  <c r="L93" i="86"/>
  <c r="F82" i="66"/>
  <c r="L82" i="66"/>
  <c r="N82" i="66"/>
  <c r="O82" i="66"/>
  <c r="J53" i="2"/>
  <c r="I53" i="2"/>
  <c r="C10" i="93"/>
  <c r="D10" i="93"/>
  <c r="R29" i="87"/>
  <c r="R11" i="87"/>
  <c r="Q33" i="87"/>
  <c r="R33" i="87"/>
  <c r="R31" i="87"/>
  <c r="S31" i="87"/>
  <c r="S29" i="87"/>
  <c r="R22" i="87"/>
  <c r="R20" i="87"/>
  <c r="Q18" i="87"/>
  <c r="R18" i="87"/>
  <c r="S18" i="87"/>
  <c r="R10" i="87"/>
  <c r="S10" i="87"/>
  <c r="S11" i="87" s="1"/>
  <c r="R9" i="87"/>
  <c r="S9" i="87"/>
  <c r="Q7" i="87"/>
  <c r="R7" i="87"/>
  <c r="S7" i="87"/>
  <c r="N24" i="83"/>
  <c r="O24" i="83"/>
  <c r="L24" i="83"/>
  <c r="L25" i="83"/>
  <c r="L55" i="70"/>
  <c r="N55" i="70"/>
  <c r="O55" i="70"/>
  <c r="L76" i="70"/>
  <c r="N76" i="70"/>
  <c r="O76" i="70"/>
  <c r="L77" i="70"/>
  <c r="N77" i="70"/>
  <c r="O77" i="70"/>
  <c r="N79" i="70"/>
  <c r="O79" i="70"/>
  <c r="L93" i="70"/>
  <c r="F76" i="70"/>
  <c r="F77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N92" i="48"/>
  <c r="O92" i="48"/>
  <c r="N93" i="48"/>
  <c r="O93" i="48"/>
  <c r="L92" i="48"/>
  <c r="L93" i="48"/>
  <c r="F92" i="48"/>
  <c r="F93" i="48"/>
  <c r="N88" i="47"/>
  <c r="O88" i="47"/>
  <c r="N89" i="47"/>
  <c r="O89" i="47"/>
  <c r="N90" i="47"/>
  <c r="O90" i="47"/>
  <c r="N91" i="47"/>
  <c r="O91" i="47"/>
  <c r="N92" i="47"/>
  <c r="O92" i="47"/>
  <c r="L88" i="47"/>
  <c r="L89" i="47"/>
  <c r="L90" i="47"/>
  <c r="L91" i="47"/>
  <c r="L92" i="47"/>
  <c r="L93" i="47"/>
  <c r="F88" i="47"/>
  <c r="F89" i="47"/>
  <c r="F90" i="47"/>
  <c r="F91" i="47"/>
  <c r="F92" i="47"/>
  <c r="F93" i="47"/>
  <c r="O60" i="47"/>
  <c r="N90" i="81"/>
  <c r="O90" i="81"/>
  <c r="L90" i="81"/>
  <c r="F90" i="81"/>
  <c r="F90" i="86"/>
  <c r="F91" i="86"/>
  <c r="F93" i="86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N86" i="68"/>
  <c r="O86" i="68"/>
  <c r="N87" i="68"/>
  <c r="O87" i="68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L84" i="48"/>
  <c r="N84" i="48"/>
  <c r="O84" i="48"/>
  <c r="L85" i="48"/>
  <c r="N85" i="48"/>
  <c r="O85" i="48"/>
  <c r="L86" i="48"/>
  <c r="N86" i="48"/>
  <c r="O86" i="48"/>
  <c r="L87" i="48"/>
  <c r="N87" i="48"/>
  <c r="O87" i="48"/>
  <c r="L88" i="48"/>
  <c r="N88" i="48"/>
  <c r="O88" i="48"/>
  <c r="L89" i="48"/>
  <c r="N89" i="48"/>
  <c r="O89" i="48"/>
  <c r="L90" i="48"/>
  <c r="N90" i="48"/>
  <c r="O90" i="48"/>
  <c r="L91" i="48"/>
  <c r="N91" i="48"/>
  <c r="O91" i="48"/>
  <c r="F84" i="48"/>
  <c r="F85" i="48"/>
  <c r="F86" i="48"/>
  <c r="F87" i="48"/>
  <c r="F88" i="48"/>
  <c r="N93" i="47"/>
  <c r="O93" i="47"/>
  <c r="E90" i="86"/>
  <c r="E91" i="86"/>
  <c r="E92" i="86"/>
  <c r="E93" i="86"/>
  <c r="E94" i="86"/>
  <c r="F94" i="86"/>
  <c r="F96" i="86"/>
  <c r="I50" i="93"/>
  <c r="J50" i="93"/>
  <c r="I53" i="93"/>
  <c r="J53" i="93"/>
  <c r="H37" i="36"/>
  <c r="J37" i="36" s="1"/>
  <c r="B37" i="36"/>
  <c r="D37" i="36" s="1"/>
  <c r="S32" i="87"/>
  <c r="S33" i="87" s="1"/>
  <c r="S21" i="87"/>
  <c r="S22" i="87" s="1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89" i="68" l="1"/>
  <c r="P27" i="70"/>
  <c r="P88" i="68"/>
  <c r="P91" i="48"/>
  <c r="P87" i="48"/>
  <c r="P93" i="48"/>
  <c r="P56" i="70"/>
  <c r="P28" i="70"/>
  <c r="P85" i="68"/>
  <c r="P57" i="70"/>
  <c r="P24" i="83"/>
  <c r="P58" i="70"/>
  <c r="P91" i="47"/>
  <c r="P93" i="47"/>
  <c r="R19" i="91"/>
  <c r="BB19" i="91"/>
  <c r="P77" i="70"/>
  <c r="P79" i="70"/>
  <c r="P60" i="70"/>
  <c r="P29" i="70"/>
  <c r="P87" i="68"/>
  <c r="P53" i="66"/>
  <c r="P94" i="48"/>
  <c r="P92" i="47"/>
  <c r="P90" i="47"/>
  <c r="P88" i="47"/>
  <c r="P91" i="86"/>
  <c r="P90" i="86"/>
  <c r="P91" i="83"/>
  <c r="P94" i="83"/>
  <c r="P92" i="83"/>
  <c r="P88" i="83"/>
  <c r="P22" i="70"/>
  <c r="P80" i="66"/>
  <c r="P82" i="66"/>
  <c r="P78" i="66"/>
  <c r="P81" i="66"/>
  <c r="P77" i="66"/>
  <c r="P75" i="66"/>
  <c r="P24" i="66"/>
  <c r="P90" i="81"/>
  <c r="P76" i="70"/>
  <c r="P55" i="70"/>
  <c r="P21" i="70"/>
  <c r="P19" i="70"/>
  <c r="P30" i="68"/>
  <c r="P74" i="66"/>
  <c r="P76" i="66"/>
  <c r="P79" i="66"/>
  <c r="P84" i="48"/>
  <c r="P92" i="48"/>
  <c r="P89" i="47"/>
  <c r="AZ42" i="92"/>
  <c r="AZ21" i="92"/>
  <c r="AZ66" i="92"/>
  <c r="AZ63" i="91"/>
  <c r="P24" i="70"/>
  <c r="P84" i="68"/>
  <c r="P73" i="66"/>
  <c r="P90" i="48"/>
  <c r="P86" i="48"/>
  <c r="P25" i="70"/>
  <c r="P23" i="70"/>
  <c r="P26" i="70"/>
  <c r="P20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BA42" i="91" s="1"/>
  <c r="AI43" i="91"/>
  <c r="BA43" i="91" s="1"/>
  <c r="AI44" i="91"/>
  <c r="BA44" i="91" s="1"/>
  <c r="AI45" i="91"/>
  <c r="BA45" i="91" s="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N53" i="48"/>
  <c r="O53" i="48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P87" i="83" l="1"/>
  <c r="R64" i="91"/>
  <c r="P53" i="48"/>
  <c r="P74" i="70"/>
  <c r="P29" i="83"/>
  <c r="P53" i="70"/>
  <c r="AZ22" i="91"/>
  <c r="P79" i="83"/>
  <c r="P89" i="46"/>
  <c r="P54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F94" i="70" l="1"/>
  <c r="O94" i="70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BC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R66" i="92" s="1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K44" i="92" s="1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C37" i="92" s="1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C35" i="92" s="1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R22" i="92" s="1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AI67" i="91"/>
  <c r="BA67" i="91" s="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AI66" i="91"/>
  <c r="BA66" i="91" s="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I65" i="91"/>
  <c r="BA65" i="91" s="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BB64" i="91" s="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BC60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BC59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BC58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BC57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BC56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K44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AI23" i="91"/>
  <c r="BA23" i="91" s="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AI22" i="91"/>
  <c r="BA22" i="91" s="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I21" i="91"/>
  <c r="BA21" i="91" s="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BA20" i="91" s="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AK43" i="92" l="1"/>
  <c r="BC36" i="92"/>
  <c r="AK21" i="92"/>
  <c r="E58" i="93"/>
  <c r="E53" i="93"/>
  <c r="E47" i="93"/>
  <c r="E56" i="93"/>
  <c r="AK65" i="92"/>
  <c r="R65" i="92"/>
  <c r="BC34" i="92"/>
  <c r="R43" i="92"/>
  <c r="R21" i="92"/>
  <c r="E59" i="93"/>
  <c r="AK65" i="91"/>
  <c r="BB65" i="91"/>
  <c r="BC65" i="91" s="1"/>
  <c r="BB66" i="91"/>
  <c r="BC66" i="91" s="1"/>
  <c r="BB67" i="91"/>
  <c r="BC67" i="91" s="1"/>
  <c r="AK21" i="91"/>
  <c r="BB21" i="91"/>
  <c r="BC21" i="91" s="1"/>
  <c r="BB22" i="91"/>
  <c r="BC22" i="91" s="1"/>
  <c r="BB23" i="91"/>
  <c r="BC23" i="91" s="1"/>
  <c r="R20" i="91"/>
  <c r="BB20" i="91"/>
  <c r="BC20" i="91" s="1"/>
  <c r="E54" i="93"/>
  <c r="BC31" i="92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R64" i="92"/>
  <c r="AK42" i="92"/>
  <c r="AK20" i="92"/>
  <c r="AK64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B44" i="92"/>
  <c r="BC44" i="92" s="1"/>
  <c r="AK66" i="92"/>
  <c r="A41" i="92"/>
  <c r="BB19" i="92"/>
  <c r="BC19" i="92" s="1"/>
  <c r="BB20" i="92"/>
  <c r="BB21" i="92"/>
  <c r="BC21" i="92" s="1"/>
  <c r="BB22" i="92"/>
  <c r="BC22" i="92" s="1"/>
  <c r="BB23" i="92"/>
  <c r="BC23" i="92" s="1"/>
  <c r="AK19" i="91"/>
  <c r="AK20" i="91"/>
  <c r="AK41" i="91"/>
  <c r="AK42" i="91"/>
  <c r="BC63" i="91"/>
  <c r="BC64" i="91"/>
  <c r="AK22" i="91"/>
  <c r="AK23" i="91"/>
  <c r="BC43" i="92" l="1"/>
  <c r="BC65" i="92"/>
  <c r="E60" i="93"/>
  <c r="K40" i="93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F61" i="70" s="1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E95" i="86" l="1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H32" i="81"/>
  <c r="I32" i="81"/>
  <c r="B61" i="3"/>
  <c r="C61" i="3"/>
  <c r="N94" i="86"/>
  <c r="O94" i="86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H32" i="70"/>
  <c r="I32" i="70"/>
  <c r="B32" i="66"/>
  <c r="C32" i="66"/>
  <c r="N58" i="47"/>
  <c r="O58" i="47"/>
  <c r="L58" i="47"/>
  <c r="F58" i="47"/>
  <c r="F32" i="70" l="1"/>
  <c r="P94" i="86"/>
  <c r="P28" i="66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F89" i="48"/>
  <c r="F90" i="48"/>
  <c r="F91" i="48"/>
  <c r="L59" i="48"/>
  <c r="N60" i="46"/>
  <c r="O60" i="46"/>
  <c r="L60" i="46"/>
  <c r="F60" i="46"/>
  <c r="P65" i="66" l="1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E96" i="86" s="1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O31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H15" i="80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H15" i="74" l="1"/>
  <c r="M15" i="72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61" i="70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K59" i="48"/>
  <c r="E59" i="48"/>
  <c r="D59" i="48"/>
  <c r="K58" i="48"/>
  <c r="E58" i="48"/>
  <c r="D58" i="48"/>
  <c r="K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O33" i="46"/>
  <c r="N33" i="46"/>
  <c r="L33" i="46"/>
  <c r="F33" i="46"/>
  <c r="E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33" i="36" l="1"/>
  <c r="J20" i="2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<sst xmlns="http://schemas.openxmlformats.org/spreadsheetml/2006/main" count="2033" uniqueCount="243">
  <si>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</si>
  <si>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</si>
  <si>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</si>
  <si>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</si>
  <si>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</si>
  <si>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</si>
  <si>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</si>
  <si>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</si>
  <si>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</si>
  <si>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</si>
  <si>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</si>
  <si>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</si>
  <si>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</si>
  <si>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</si>
  <si>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</si>
  <si>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</si>
  <si>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</si>
  <si>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</si>
  <si>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</si>
  <si>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</si>
  <si>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</si>
  <si>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</si>
  <si>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</si>
  <si>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</si>
  <si>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</si>
  <si>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</si>
  <si>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</si>
  <si>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</si>
  <si>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</si>
  <si>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</si>
  <si>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</si>
  <si>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</si>
  <si>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</si>
  <si>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</si>
  <si>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</si>
  <si>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</si>
  <si>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</si>
  <si>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</si>
  <si>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</si>
  <si>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</si>
  <si>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</si>
  <si>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</si>
  <si>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</si>
  <si>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</si>
  <si>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</si>
  <si>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</si>
  <si>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</si>
  <si>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</si>
  <si>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</si>
  <si>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</si>
  <si>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</si>
  <si>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</si>
  <si>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</si>
  <si>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</si>
  <si>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</si>
  <si>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</si>
  <si>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</si>
  <si>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</si>
  <si>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</si>
  <si>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</si>
  <si>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</si>
  <si>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</si>
  <si>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</si>
  <si>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</si>
  <si>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</si>
  <si>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</si>
  <si>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</si>
  <si>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</si>
  <si>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</si>
  <si>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</si>
  <si>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</si>
  <si>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</si>
  <si>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</si>
  <si>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</si>
  <si>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</si>
  <si>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</si>
  <si>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</si>
  <si>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</si>
  <si>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</si>
  <si>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</si>
  <si>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</si>
  <si>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</si>
  <si>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</si>
  <si>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</si>
  <si>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</si>
  <si>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</si>
  <si>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</si>
  <si>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</si>
  <si>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</si>
  <si>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</si>
  <si>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</si>
  <si>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</si>
  <si>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</si>
  <si>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</si>
  <si>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</si>
  <si>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</si>
  <si>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</si>
  <si>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</si>
  <si>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</si>
  <si>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</si>
  <si>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</si>
  <si>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</si>
  <si>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</si>
  <si>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</si>
  <si>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</si>
  <si>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</si>
  <si>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</si>
  <si>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</si>
  <si>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</si>
  <si>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</si>
  <si>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</si>
  <si>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</si>
  <si>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</si>
  <si>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</si>
  <si>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</si>
  <si>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</si>
  <si>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</si>
  <si>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</si>
  <si>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</si>
  <si>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</si>
  <si>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</si>
  <si>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</si>
  <si>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</si>
  <si>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</si>
  <si>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</si>
  <si>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</si>
  <si>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</si>
  <si>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</si>
  <si>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</si>
  <si>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</si>
  <si>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</si>
  <si>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</si>
  <si>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</si>
  <si>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</si>
  <si>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</si>
  <si>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</si>
  <si>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</si>
  <si>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</si>
  <si>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</si>
  <si>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</si>
  <si>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</si>
  <si>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</si>
  <si>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</si>
  <si>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</si>
  <si>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</si>
  <si>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</si>
  <si>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</si>
  <si>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</si>
  <si>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</si>
  <si>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</si>
  <si>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</si>
  <si>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</si>
  <si>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</si>
  <si>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2015 - Dados Definitivos Revistos</t>
  </si>
  <si>
    <t>2024 - Dados Definitivos (08-08-2025)</t>
  </si>
  <si>
    <t>E.U.AMERICA</t>
  </si>
  <si>
    <t>BRASIL</t>
  </si>
  <si>
    <t>REINO UNIDO</t>
  </si>
  <si>
    <t>ANGOLA</t>
  </si>
  <si>
    <t>CANADA</t>
  </si>
  <si>
    <t>FEDERAÇÃO RUSSA</t>
  </si>
  <si>
    <t>SUICA</t>
  </si>
  <si>
    <t>PAISES PT N/ DETERM.</t>
  </si>
  <si>
    <t>NORUEGA</t>
  </si>
  <si>
    <t>JAPAO</t>
  </si>
  <si>
    <t>GUINE BISSAU</t>
  </si>
  <si>
    <t>S.TOME PRINCIPE</t>
  </si>
  <si>
    <t>MACAU</t>
  </si>
  <si>
    <t>CABO VERDE</t>
  </si>
  <si>
    <t>MOCAMBIQUE</t>
  </si>
  <si>
    <t>BIELORRUSSIA</t>
  </si>
  <si>
    <t>TIMOR LESTE</t>
  </si>
  <si>
    <t>RUANDA</t>
  </si>
  <si>
    <t>NIGERIA</t>
  </si>
  <si>
    <t>PROV/ABAST.BORDO PT</t>
  </si>
  <si>
    <t>VENEZUELA</t>
  </si>
  <si>
    <t>2025 - Dados Preliminares (09-09-2025)</t>
  </si>
  <si>
    <t>Agosto 2025 versus Agosto 2024</t>
  </si>
  <si>
    <t>jan-ago</t>
  </si>
  <si>
    <t>set 2023 a ago 2024</t>
  </si>
  <si>
    <t>set 2024 a ago 2025</t>
  </si>
  <si>
    <t>Exportações por Tipo de Produto - agosto 2025 vs agosto 2024</t>
  </si>
  <si>
    <t>Evolução das Exportações de Vinho (NC 2204) por Mercado / Acondicionamento - ago 2025 vs ago 2024</t>
  </si>
  <si>
    <t>Evolução das Exportações com Destino a uma Seleção de Mercados (NC 2204) - ago 2025 vs ago  2024</t>
  </si>
  <si>
    <t>5 - Exportações por Tipo de produto - agosto 2025 vs agosto 2024</t>
  </si>
  <si>
    <t>7 - Evolução das Exportações de Vinho (NC 2204) por Mercado / Acondicionamento -agosto 2025 vs agosto  2024</t>
  </si>
  <si>
    <t>9 - Evolução das Exportações com Destino a uma Selecção de Mercado - agosto  2025 vs agosto 2024</t>
  </si>
  <si>
    <t>FRANCA</t>
  </si>
  <si>
    <t>PAISES BAIXOS</t>
  </si>
  <si>
    <t>ALEMANHA</t>
  </si>
  <si>
    <t>POLONIA</t>
  </si>
  <si>
    <t>BELGICA</t>
  </si>
  <si>
    <t>ESPANHA</t>
  </si>
  <si>
    <t>SUECIA</t>
  </si>
  <si>
    <t>DINAMARCA</t>
  </si>
  <si>
    <t>LUXEMBURGO</t>
  </si>
  <si>
    <t>FINLANDIA</t>
  </si>
  <si>
    <t>ITALIA</t>
  </si>
  <si>
    <t>UCRANIA</t>
  </si>
  <si>
    <t>IRLANDA</t>
  </si>
  <si>
    <t>CHINA</t>
  </si>
  <si>
    <t>LETONIA</t>
  </si>
  <si>
    <t>ROMENIA</t>
  </si>
  <si>
    <t>CHIPRE</t>
  </si>
  <si>
    <t>AUSTRIA</t>
  </si>
  <si>
    <t>ESTONIA</t>
  </si>
  <si>
    <t>REP. CHECA</t>
  </si>
  <si>
    <t>LITUANIA</t>
  </si>
  <si>
    <t>BULGARIA</t>
  </si>
  <si>
    <t>HUNGRIA</t>
  </si>
  <si>
    <t>REP. ESLOVACA</t>
  </si>
  <si>
    <t>AUSTRALIA</t>
  </si>
  <si>
    <t>COREIA DO SUL</t>
  </si>
  <si>
    <t>COLOMBIA</t>
  </si>
  <si>
    <t>ISRAEL</t>
  </si>
  <si>
    <t>EMIRATOS ARABES</t>
  </si>
  <si>
    <t>MEXICO</t>
  </si>
  <si>
    <t>URUGUAI</t>
  </si>
  <si>
    <t>HONG-KONG</t>
  </si>
  <si>
    <t>SUAZILANDIA</t>
  </si>
  <si>
    <t>GANA</t>
  </si>
  <si>
    <t>GRECIA</t>
  </si>
  <si>
    <t>CAMAROES</t>
  </si>
  <si>
    <t>AFRICA DO SUL</t>
  </si>
  <si>
    <t>ANDORRA</t>
  </si>
  <si>
    <t>SINGAPURA</t>
  </si>
  <si>
    <t>MALTA</t>
  </si>
  <si>
    <t>ISLANDIA</t>
  </si>
  <si>
    <t>ESLOVENIA</t>
  </si>
  <si>
    <t>TURQUIA</t>
  </si>
  <si>
    <t>MARROCOS</t>
  </si>
  <si>
    <t>ZAIRE</t>
  </si>
  <si>
    <t>SENEGAL</t>
  </si>
  <si>
    <t>INDONESIA</t>
  </si>
  <si>
    <t>NOVA ZELANDIA</t>
  </si>
  <si>
    <t>COSTA DO MARFIM</t>
  </si>
  <si>
    <t>TAIWAN</t>
  </si>
  <si>
    <t>ARGENTINA</t>
  </si>
  <si>
    <t>QUENIA</t>
  </si>
  <si>
    <t>SERVIA</t>
  </si>
  <si>
    <t>NAMIBIA</t>
  </si>
  <si>
    <t>PARAGUAI</t>
  </si>
  <si>
    <t>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</si>
</sst>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3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7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31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3" fontId="0" fillId="0" borderId="1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35" xfId="0" applyNumberFormat="1" applyBorder="1"/>
    <xf numFmtId="3" fontId="0" fillId="0" borderId="101" xfId="0" applyNumberFormat="1" applyBorder="1"/>
    <xf numFmtId="3" fontId="0" fillId="0" borderId="102" xfId="0" applyNumberFormat="1" applyBorder="1"/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B27" sqref="B27"/>
    </sheetView>
  </sheetViews>
  <sheetFormatPr defaultRowHeight="15" x14ac:dyDescent="0.25"/>
  <cols>
    <col min="1" max="1" width="3.140625" customWidth="1"/>
  </cols>
  <sheetData>
    <row r="2" spans="2:11" ht="15.75" x14ac:dyDescent="0.25">
      <c r="E2" s="325" t="s">
        <v>25</v>
      </c>
      <c r="F2" s="325"/>
      <c r="G2" s="325"/>
      <c r="H2" s="325"/>
      <c r="I2" s="325"/>
      <c r="J2" s="325"/>
      <c r="K2" s="325"/>
    </row>
    <row r="3" spans="2:11" ht="15.75" x14ac:dyDescent="0.25">
      <c r="E3" s="325" t="s">
        <v>177</v>
      </c>
      <c r="F3" s="325"/>
      <c r="G3" s="325"/>
      <c r="H3" s="325"/>
      <c r="I3" s="325"/>
      <c r="J3" s="325"/>
      <c r="K3" s="325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184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185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186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79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13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7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151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 / 2024</v>
      </c>
      <c r="N5" s="361" t="str">
        <f>B5</f>
        <v>jan-ago</v>
      </c>
      <c r="O5" s="362"/>
      <c r="P5" s="131" t="str">
        <f>L5</f>
        <v>2025 / 2024</v>
      </c>
    </row>
    <row r="6" spans="1:17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187</v>
      </c>
      <c r="B7" s="19">
        <v>214379.45999999985</v>
      </c>
      <c r="C7" s="147">
        <v>216747.62999999977</v>
      </c>
      <c r="D7" s="214">
        <f>B7/$B$33</f>
        <v>9.4685623702615893E-2</v>
      </c>
      <c r="E7" s="246">
        <f>C7/$C$33</f>
        <v>9.4119303024936193E-2</v>
      </c>
      <c r="F7" s="52">
        <f>(C7-B7)/B7</f>
        <v>1.104662732147906E-2</v>
      </c>
      <c r="H7" s="19">
        <v>65608.033999999985</v>
      </c>
      <c r="I7" s="147">
        <v>66623.30799999999</v>
      </c>
      <c r="J7" s="214">
        <f t="shared" ref="J7:J32" si="0">H7/$H$33</f>
        <v>0.10644266910331691</v>
      </c>
      <c r="K7" s="246">
        <f>I7/$I$33</f>
        <v>0.10920263493693982</v>
      </c>
      <c r="L7" s="52">
        <f>(I7-H7)/H7</f>
        <v>1.5474842608452574E-2</v>
      </c>
      <c r="N7" s="40">
        <f t="shared" ref="N7:N33" si="1">(H7/B7)*10</f>
        <v>3.0603694029269422</v>
      </c>
      <c r="O7" s="149">
        <f t="shared" ref="O7:O33" si="2">(I7/C7)*10</f>
        <v>3.0737733095397655</v>
      </c>
      <c r="P7" s="52">
        <f>(O7-N7)/N7</f>
        <v>4.3798329051400776E-3</v>
      </c>
      <c r="Q7" s="2"/>
    </row>
    <row r="8" spans="1:17" ht="20.100000000000001" customHeight="1" x14ac:dyDescent="0.25">
      <c r="A8" s="8" t="s">
        <v>155</v>
      </c>
      <c r="B8" s="19">
        <v>163477.28999999995</v>
      </c>
      <c r="C8" s="140">
        <v>152774.59000000003</v>
      </c>
      <c r="D8" s="214">
        <f t="shared" ref="D8:D32" si="3">B8/$B$33</f>
        <v>7.2203508511792219E-2</v>
      </c>
      <c r="E8" s="215">
        <f t="shared" ref="E8:E32" si="4">C8/$C$33</f>
        <v>6.6340000722132017E-2</v>
      </c>
      <c r="F8" s="52">
        <f t="shared" ref="F8:F33" si="5">(C8-B8)/B8</f>
        <v>-6.5469032426460752E-2</v>
      </c>
      <c r="H8" s="19">
        <v>68900.673000000039</v>
      </c>
      <c r="I8" s="140">
        <v>61098.775000000009</v>
      </c>
      <c r="J8" s="214">
        <f t="shared" si="0"/>
        <v>0.11178465639032634</v>
      </c>
      <c r="K8" s="215">
        <f t="shared" ref="K8:K32" si="6">I8/$I$33</f>
        <v>0.10014734214967572</v>
      </c>
      <c r="L8" s="52">
        <f t="shared" ref="L8:L33" si="7">(I8-H8)/H8</f>
        <v>-0.11323398829500585</v>
      </c>
      <c r="N8" s="40">
        <f t="shared" si="1"/>
        <v>4.214693857477088</v>
      </c>
      <c r="O8" s="143">
        <f t="shared" si="2"/>
        <v>3.9992759921659751</v>
      </c>
      <c r="P8" s="52">
        <f t="shared" ref="P8:P33" si="8">(O8-N8)/N8</f>
        <v>-5.1111153643805078E-2</v>
      </c>
      <c r="Q8" s="2"/>
    </row>
    <row r="9" spans="1:17" ht="20.100000000000001" customHeight="1" x14ac:dyDescent="0.25">
      <c r="A9" s="8" t="s">
        <v>156</v>
      </c>
      <c r="B9" s="19">
        <v>192597.92999999996</v>
      </c>
      <c r="C9" s="140">
        <v>183957.64</v>
      </c>
      <c r="D9" s="214">
        <f t="shared" si="3"/>
        <v>8.5065309549164678E-2</v>
      </c>
      <c r="E9" s="215">
        <f t="shared" si="4"/>
        <v>7.9880757463932334E-2</v>
      </c>
      <c r="F9" s="52">
        <f t="shared" si="5"/>
        <v>-4.486180095497367E-2</v>
      </c>
      <c r="H9" s="19">
        <v>58805.862999999954</v>
      </c>
      <c r="I9" s="140">
        <v>56698.453000000009</v>
      </c>
      <c r="J9" s="214">
        <f t="shared" si="0"/>
        <v>9.5406806682303322E-2</v>
      </c>
      <c r="K9" s="215">
        <f t="shared" si="6"/>
        <v>9.2934749869343664E-2</v>
      </c>
      <c r="L9" s="52">
        <f t="shared" si="7"/>
        <v>-3.5836732810127232E-2</v>
      </c>
      <c r="N9" s="40">
        <f t="shared" si="1"/>
        <v>3.0532967306554109</v>
      </c>
      <c r="O9" s="143">
        <f t="shared" si="2"/>
        <v>3.0821472269376797</v>
      </c>
      <c r="P9" s="52">
        <f t="shared" si="8"/>
        <v>9.448965766283686E-3</v>
      </c>
      <c r="Q9" s="2"/>
    </row>
    <row r="10" spans="1:17" ht="20.100000000000001" customHeight="1" x14ac:dyDescent="0.25">
      <c r="A10" s="8" t="s">
        <v>157</v>
      </c>
      <c r="B10" s="19">
        <v>133380.36000000002</v>
      </c>
      <c r="C10" s="140">
        <v>130536.75000000004</v>
      </c>
      <c r="D10" s="214">
        <f t="shared" si="3"/>
        <v>5.8910506520911336E-2</v>
      </c>
      <c r="E10" s="215">
        <f t="shared" si="4"/>
        <v>5.6683562948948309E-2</v>
      </c>
      <c r="F10" s="52">
        <f t="shared" si="5"/>
        <v>-2.1319555592742224E-2</v>
      </c>
      <c r="H10" s="19">
        <v>44431.096000000034</v>
      </c>
      <c r="I10" s="140">
        <v>45282.091000000015</v>
      </c>
      <c r="J10" s="214">
        <f t="shared" si="0"/>
        <v>7.2085142033454508E-2</v>
      </c>
      <c r="K10" s="215">
        <f t="shared" si="6"/>
        <v>7.4222127377017819E-2</v>
      </c>
      <c r="L10" s="52">
        <f t="shared" si="7"/>
        <v>1.9153139954053353E-2</v>
      </c>
      <c r="N10" s="40">
        <f t="shared" si="1"/>
        <v>3.3311573008200028</v>
      </c>
      <c r="O10" s="143">
        <f t="shared" si="2"/>
        <v>3.4689151522463977</v>
      </c>
      <c r="P10" s="52">
        <f t="shared" si="8"/>
        <v>4.1354351952243192E-2</v>
      </c>
      <c r="Q10" s="2"/>
    </row>
    <row r="11" spans="1:17" ht="20.100000000000001" customHeight="1" x14ac:dyDescent="0.25">
      <c r="A11" s="8" t="s">
        <v>158</v>
      </c>
      <c r="B11" s="19">
        <v>242180.89999999994</v>
      </c>
      <c r="C11" s="140">
        <v>275703.57000000007</v>
      </c>
      <c r="D11" s="214">
        <f t="shared" si="3"/>
        <v>0.10696476969090631</v>
      </c>
      <c r="E11" s="215">
        <f t="shared" si="4"/>
        <v>0.11972000731858863</v>
      </c>
      <c r="F11" s="52">
        <f t="shared" si="5"/>
        <v>0.13841995797356496</v>
      </c>
      <c r="H11" s="19">
        <v>26799.800999999999</v>
      </c>
      <c r="I11" s="140">
        <v>34933.786999999997</v>
      </c>
      <c r="J11" s="214">
        <f t="shared" si="0"/>
        <v>4.3480076691183006E-2</v>
      </c>
      <c r="K11" s="215">
        <f t="shared" si="6"/>
        <v>5.7260164696802722E-2</v>
      </c>
      <c r="L11" s="52">
        <f t="shared" si="7"/>
        <v>0.30350919396752229</v>
      </c>
      <c r="N11" s="40">
        <f t="shared" si="1"/>
        <v>1.1066025850923837</v>
      </c>
      <c r="O11" s="143">
        <f t="shared" si="2"/>
        <v>1.2670777893808192</v>
      </c>
      <c r="P11" s="52">
        <f t="shared" si="8"/>
        <v>0.14501611188179023</v>
      </c>
      <c r="Q11" s="2"/>
    </row>
    <row r="12" spans="1:17" ht="20.100000000000001" customHeight="1" x14ac:dyDescent="0.25">
      <c r="A12" s="8" t="s">
        <v>159</v>
      </c>
      <c r="B12" s="19">
        <v>82820.809999999983</v>
      </c>
      <c r="C12" s="140">
        <v>84035.520000000004</v>
      </c>
      <c r="D12" s="214">
        <f t="shared" si="3"/>
        <v>3.6579717340485193E-2</v>
      </c>
      <c r="E12" s="215">
        <f t="shared" si="4"/>
        <v>3.6491123671055108E-2</v>
      </c>
      <c r="F12" s="52">
        <f t="shared" si="5"/>
        <v>1.4666724462125174E-2</v>
      </c>
      <c r="H12" s="19">
        <v>33311.278999999995</v>
      </c>
      <c r="I12" s="140">
        <v>32977.091999999997</v>
      </c>
      <c r="J12" s="214">
        <f t="shared" si="0"/>
        <v>5.4044317926144073E-2</v>
      </c>
      <c r="K12" s="215">
        <f t="shared" si="6"/>
        <v>5.4052935032254459E-2</v>
      </c>
      <c r="L12" s="52">
        <f t="shared" si="7"/>
        <v>-1.0032247636003353E-2</v>
      </c>
      <c r="N12" s="40">
        <f t="shared" si="1"/>
        <v>4.0220904625298886</v>
      </c>
      <c r="O12" s="143">
        <f t="shared" si="2"/>
        <v>3.924184916092623</v>
      </c>
      <c r="P12" s="52">
        <f t="shared" si="8"/>
        <v>-2.4341955346196549E-2</v>
      </c>
      <c r="Q12" s="2"/>
    </row>
    <row r="13" spans="1:17" ht="20.100000000000001" customHeight="1" x14ac:dyDescent="0.25">
      <c r="A13" s="8" t="s">
        <v>188</v>
      </c>
      <c r="B13" s="19">
        <v>87237.129999999976</v>
      </c>
      <c r="C13" s="140">
        <v>93530.849999999977</v>
      </c>
      <c r="D13" s="214">
        <f t="shared" si="3"/>
        <v>3.8530286735847678E-2</v>
      </c>
      <c r="E13" s="215">
        <f t="shared" si="4"/>
        <v>4.0614323733689089E-2</v>
      </c>
      <c r="F13" s="52">
        <f t="shared" si="5"/>
        <v>7.2144968547222993E-2</v>
      </c>
      <c r="H13" s="19">
        <v>29501.570999999964</v>
      </c>
      <c r="I13" s="140">
        <v>31368.733000000004</v>
      </c>
      <c r="J13" s="214">
        <f t="shared" si="0"/>
        <v>4.7863436358739339E-2</v>
      </c>
      <c r="K13" s="215">
        <f t="shared" si="6"/>
        <v>5.1416664843981302E-2</v>
      </c>
      <c r="L13" s="52">
        <f t="shared" si="7"/>
        <v>6.3290256644300144E-2</v>
      </c>
      <c r="N13" s="40">
        <f t="shared" si="1"/>
        <v>3.3817677174845127</v>
      </c>
      <c r="O13" s="143">
        <f t="shared" si="2"/>
        <v>3.3538381186528312</v>
      </c>
      <c r="P13" s="52">
        <f t="shared" si="8"/>
        <v>-8.2588755837011019E-3</v>
      </c>
      <c r="Q13" s="2"/>
    </row>
    <row r="14" spans="1:17" ht="20.100000000000001" customHeight="1" x14ac:dyDescent="0.25">
      <c r="A14" s="8" t="s">
        <v>189</v>
      </c>
      <c r="B14" s="19">
        <v>140995.56999999995</v>
      </c>
      <c r="C14" s="140">
        <v>137618.53999999992</v>
      </c>
      <c r="D14" s="214">
        <f t="shared" si="3"/>
        <v>6.2273939325884313E-2</v>
      </c>
      <c r="E14" s="215">
        <f t="shared" si="4"/>
        <v>5.9758720628729868E-2</v>
      </c>
      <c r="F14" s="52">
        <f t="shared" si="5"/>
        <v>-2.3951319888986789E-2</v>
      </c>
      <c r="H14" s="19">
        <v>30978.640999999992</v>
      </c>
      <c r="I14" s="140">
        <v>30261.457999999999</v>
      </c>
      <c r="J14" s="214">
        <f t="shared" si="0"/>
        <v>5.0259839111067503E-2</v>
      </c>
      <c r="K14" s="215">
        <f t="shared" si="6"/>
        <v>4.960172422890706E-2</v>
      </c>
      <c r="L14" s="52">
        <f t="shared" si="7"/>
        <v>-2.3150886444631119E-2</v>
      </c>
      <c r="N14" s="40">
        <f t="shared" si="1"/>
        <v>2.1971357681663335</v>
      </c>
      <c r="O14" s="143">
        <f t="shared" si="2"/>
        <v>2.1989375850085326</v>
      </c>
      <c r="P14" s="52">
        <f t="shared" si="8"/>
        <v>8.2007533094001744E-4</v>
      </c>
      <c r="Q14" s="2"/>
    </row>
    <row r="15" spans="1:17" ht="20.100000000000001" customHeight="1" x14ac:dyDescent="0.25">
      <c r="A15" s="8" t="s">
        <v>190</v>
      </c>
      <c r="B15" s="19">
        <v>106335.56</v>
      </c>
      <c r="C15" s="140">
        <v>102808.74999999997</v>
      </c>
      <c r="D15" s="214">
        <f t="shared" si="3"/>
        <v>4.6965548007103577E-2</v>
      </c>
      <c r="E15" s="215">
        <f t="shared" si="4"/>
        <v>4.4643108184688876E-2</v>
      </c>
      <c r="F15" s="52">
        <f t="shared" si="5"/>
        <v>-3.3166797635711204E-2</v>
      </c>
      <c r="H15" s="19">
        <v>24521.183000000019</v>
      </c>
      <c r="I15" s="140">
        <v>24543.477000000003</v>
      </c>
      <c r="J15" s="214">
        <f t="shared" si="0"/>
        <v>3.9783240084451887E-2</v>
      </c>
      <c r="K15" s="215">
        <f t="shared" si="6"/>
        <v>4.0229349748201929E-2</v>
      </c>
      <c r="L15" s="52">
        <f t="shared" si="7"/>
        <v>9.0917310147652672E-4</v>
      </c>
      <c r="N15" s="40">
        <f t="shared" si="1"/>
        <v>2.3060190777196281</v>
      </c>
      <c r="O15" s="143">
        <f t="shared" si="2"/>
        <v>2.3872945639354635</v>
      </c>
      <c r="P15" s="52">
        <f t="shared" si="8"/>
        <v>3.5244932273590254E-2</v>
      </c>
      <c r="Q15" s="2"/>
    </row>
    <row r="16" spans="1:17" ht="20.100000000000001" customHeight="1" x14ac:dyDescent="0.25">
      <c r="A16" s="8" t="s">
        <v>191</v>
      </c>
      <c r="B16" s="19">
        <v>63856.469999999979</v>
      </c>
      <c r="C16" s="140">
        <v>69243.230000000025</v>
      </c>
      <c r="D16" s="214">
        <f t="shared" si="3"/>
        <v>2.820368000459271E-2</v>
      </c>
      <c r="E16" s="215">
        <f t="shared" si="4"/>
        <v>3.0067800726565553E-2</v>
      </c>
      <c r="F16" s="52">
        <f t="shared" si="5"/>
        <v>8.4357309447265841E-2</v>
      </c>
      <c r="H16" s="19">
        <v>23665.045000000002</v>
      </c>
      <c r="I16" s="140">
        <v>24379.802999999993</v>
      </c>
      <c r="J16" s="214">
        <f t="shared" si="0"/>
        <v>3.8394239252011499E-2</v>
      </c>
      <c r="K16" s="215">
        <f t="shared" si="6"/>
        <v>3.9961070783869061E-2</v>
      </c>
      <c r="L16" s="52">
        <f t="shared" si="7"/>
        <v>3.020311180477327E-2</v>
      </c>
      <c r="N16" s="40">
        <f t="shared" si="1"/>
        <v>3.7059745081430289</v>
      </c>
      <c r="O16" s="143">
        <f t="shared" si="2"/>
        <v>3.5208933783129388</v>
      </c>
      <c r="P16" s="52">
        <f t="shared" si="8"/>
        <v>-4.9941285193251257E-2</v>
      </c>
      <c r="Q16" s="2"/>
    </row>
    <row r="17" spans="1:17" ht="20.100000000000001" customHeight="1" x14ac:dyDescent="0.25">
      <c r="A17" s="8" t="s">
        <v>192</v>
      </c>
      <c r="B17" s="19">
        <v>181599.52</v>
      </c>
      <c r="C17" s="140">
        <v>186249.99999999985</v>
      </c>
      <c r="D17" s="214">
        <f t="shared" si="3"/>
        <v>8.0207608580111542E-2</v>
      </c>
      <c r="E17" s="215">
        <f t="shared" si="4"/>
        <v>8.087617930767857E-2</v>
      </c>
      <c r="F17" s="52">
        <f t="shared" si="5"/>
        <v>2.5608437731552733E-2</v>
      </c>
      <c r="H17" s="19">
        <v>19201.19999999999</v>
      </c>
      <c r="I17" s="140">
        <v>22152.02299999999</v>
      </c>
      <c r="J17" s="214">
        <f t="shared" si="0"/>
        <v>3.1152083874157972E-2</v>
      </c>
      <c r="K17" s="215">
        <f t="shared" si="6"/>
        <v>3.6309504187088608E-2</v>
      </c>
      <c r="L17" s="52">
        <f t="shared" si="7"/>
        <v>0.15367909297335594</v>
      </c>
      <c r="N17" s="40">
        <f t="shared" si="1"/>
        <v>1.0573375964870386</v>
      </c>
      <c r="O17" s="143">
        <f t="shared" si="2"/>
        <v>1.1893703624161078</v>
      </c>
      <c r="P17" s="52">
        <f t="shared" si="8"/>
        <v>0.124872856472467</v>
      </c>
      <c r="Q17" s="2"/>
    </row>
    <row r="18" spans="1:17" ht="20.100000000000001" customHeight="1" x14ac:dyDescent="0.25">
      <c r="A18" s="8" t="s">
        <v>160</v>
      </c>
      <c r="B18" s="19">
        <v>87220.999999999942</v>
      </c>
      <c r="C18" s="140">
        <v>91919.620000000024</v>
      </c>
      <c r="D18" s="214">
        <f t="shared" si="3"/>
        <v>3.8523162550021632E-2</v>
      </c>
      <c r="E18" s="215">
        <f t="shared" si="4"/>
        <v>3.9914672048395626E-2</v>
      </c>
      <c r="F18" s="52">
        <f t="shared" si="5"/>
        <v>5.3870283532636475E-2</v>
      </c>
      <c r="H18" s="19">
        <v>30763.455999999987</v>
      </c>
      <c r="I18" s="140">
        <v>20975.333000000002</v>
      </c>
      <c r="J18" s="214">
        <f t="shared" si="0"/>
        <v>4.991072232834242E-2</v>
      </c>
      <c r="K18" s="215">
        <f t="shared" si="6"/>
        <v>3.4380785059183003E-2</v>
      </c>
      <c r="L18" s="52">
        <f t="shared" si="7"/>
        <v>-0.31817371234233205</v>
      </c>
      <c r="N18" s="40">
        <f t="shared" si="1"/>
        <v>3.5270698570298449</v>
      </c>
      <c r="O18" s="143">
        <f t="shared" si="2"/>
        <v>2.281921204635093</v>
      </c>
      <c r="P18" s="52">
        <f t="shared" si="8"/>
        <v>-0.3530263654724704</v>
      </c>
      <c r="Q18" s="2"/>
    </row>
    <row r="19" spans="1:17" ht="20.100000000000001" customHeight="1" x14ac:dyDescent="0.25">
      <c r="A19" s="8" t="s">
        <v>161</v>
      </c>
      <c r="B19" s="19">
        <v>56877.289999999986</v>
      </c>
      <c r="C19" s="140">
        <v>53126.280000000021</v>
      </c>
      <c r="D19" s="214">
        <f t="shared" si="3"/>
        <v>2.5121164491059732E-2</v>
      </c>
      <c r="E19" s="215">
        <f t="shared" si="4"/>
        <v>2.3069264683113787E-2</v>
      </c>
      <c r="F19" s="52">
        <f t="shared" si="5"/>
        <v>-6.5949168815883571E-2</v>
      </c>
      <c r="H19" s="19">
        <v>19707.911000000007</v>
      </c>
      <c r="I19" s="140">
        <v>18879.849999999999</v>
      </c>
      <c r="J19" s="214">
        <f t="shared" si="0"/>
        <v>3.1974173304608104E-2</v>
      </c>
      <c r="K19" s="215">
        <f t="shared" si="6"/>
        <v>3.0946067211405706E-2</v>
      </c>
      <c r="L19" s="52">
        <f t="shared" si="7"/>
        <v>-4.201668050966987E-2</v>
      </c>
      <c r="N19" s="40">
        <f t="shared" si="1"/>
        <v>3.4649876954404846</v>
      </c>
      <c r="O19" s="143">
        <f t="shared" si="2"/>
        <v>3.5537684927309026</v>
      </c>
      <c r="P19" s="52">
        <f t="shared" si="8"/>
        <v>2.5622254707352368E-2</v>
      </c>
      <c r="Q19" s="2"/>
    </row>
    <row r="20" spans="1:17" ht="20.100000000000001" customHeight="1" x14ac:dyDescent="0.25">
      <c r="A20" s="8" t="s">
        <v>193</v>
      </c>
      <c r="B20" s="19">
        <v>65190.569999999992</v>
      </c>
      <c r="C20" s="140">
        <v>63518.979999999989</v>
      </c>
      <c r="D20" s="214">
        <f t="shared" si="3"/>
        <v>2.8792915981685204E-2</v>
      </c>
      <c r="E20" s="215">
        <f t="shared" si="4"/>
        <v>2.7582133776756251E-2</v>
      </c>
      <c r="F20" s="52">
        <f t="shared" si="5"/>
        <v>-2.5641592027804083E-2</v>
      </c>
      <c r="H20" s="19">
        <v>15737.769999999997</v>
      </c>
      <c r="I20" s="140">
        <v>15301.041999999999</v>
      </c>
      <c r="J20" s="214">
        <f t="shared" si="0"/>
        <v>2.5533004761796516E-2</v>
      </c>
      <c r="K20" s="215">
        <f t="shared" si="6"/>
        <v>2.5080023100635947E-2</v>
      </c>
      <c r="L20" s="52">
        <f t="shared" si="7"/>
        <v>-2.7750310240904363E-2</v>
      </c>
      <c r="N20" s="40">
        <f t="shared" si="1"/>
        <v>2.4141175633224252</v>
      </c>
      <c r="O20" s="143">
        <f t="shared" si="2"/>
        <v>2.40889290098802</v>
      </c>
      <c r="P20" s="52">
        <f t="shared" si="8"/>
        <v>-2.164212055694083E-3</v>
      </c>
      <c r="Q20" s="2"/>
    </row>
    <row r="21" spans="1:17" ht="20.100000000000001" customHeight="1" x14ac:dyDescent="0.25">
      <c r="A21" s="8" t="s">
        <v>194</v>
      </c>
      <c r="B21" s="19">
        <v>30766.9</v>
      </c>
      <c r="C21" s="140">
        <v>27775.930000000011</v>
      </c>
      <c r="D21" s="214">
        <f t="shared" si="3"/>
        <v>1.358890966464798E-2</v>
      </c>
      <c r="E21" s="215">
        <f t="shared" si="4"/>
        <v>1.2061267624792113E-2</v>
      </c>
      <c r="F21" s="52">
        <f t="shared" si="5"/>
        <v>-9.7213888952087796E-2</v>
      </c>
      <c r="H21" s="19">
        <v>12274.383000000002</v>
      </c>
      <c r="I21" s="140">
        <v>10722.152000000006</v>
      </c>
      <c r="J21" s="214">
        <f t="shared" si="0"/>
        <v>1.9913995412762692E-2</v>
      </c>
      <c r="K21" s="215">
        <f t="shared" si="6"/>
        <v>1.7574739017678018E-2</v>
      </c>
      <c r="L21" s="52">
        <f t="shared" si="7"/>
        <v>-0.12646102048469532</v>
      </c>
      <c r="N21" s="40">
        <f t="shared" si="1"/>
        <v>3.9894766778583479</v>
      </c>
      <c r="O21" s="143">
        <f t="shared" si="2"/>
        <v>3.8602315025995533</v>
      </c>
      <c r="P21" s="52">
        <f t="shared" si="8"/>
        <v>-3.2396523578169335E-2</v>
      </c>
      <c r="Q21" s="2"/>
    </row>
    <row r="22" spans="1:17" ht="20.100000000000001" customHeight="1" x14ac:dyDescent="0.25">
      <c r="A22" s="8" t="s">
        <v>162</v>
      </c>
      <c r="B22" s="19">
        <v>3492.4299999999985</v>
      </c>
      <c r="C22" s="140">
        <v>3600.4000000000005</v>
      </c>
      <c r="D22" s="214">
        <f t="shared" si="3"/>
        <v>1.5425121081456541E-3</v>
      </c>
      <c r="E22" s="215">
        <f t="shared" si="4"/>
        <v>1.5634179649898856E-3</v>
      </c>
      <c r="F22" s="52">
        <f t="shared" si="5"/>
        <v>3.0915437102533801E-2</v>
      </c>
      <c r="H22" s="19">
        <v>8878.0379999999968</v>
      </c>
      <c r="I22" s="140">
        <v>9570.1430000000055</v>
      </c>
      <c r="J22" s="214">
        <f t="shared" si="0"/>
        <v>1.4403755203526955E-2</v>
      </c>
      <c r="K22" s="215">
        <f t="shared" si="6"/>
        <v>1.5686474654235283E-2</v>
      </c>
      <c r="L22" s="52">
        <f t="shared" si="7"/>
        <v>7.7956976530175803E-2</v>
      </c>
      <c r="N22" s="40">
        <f t="shared" si="1"/>
        <v>25.42080442557188</v>
      </c>
      <c r="O22" s="143">
        <f t="shared" si="2"/>
        <v>26.580777135873802</v>
      </c>
      <c r="P22" s="52">
        <f t="shared" si="8"/>
        <v>4.5630842001799732E-2</v>
      </c>
      <c r="Q22" s="2"/>
    </row>
    <row r="23" spans="1:17" ht="20.100000000000001" customHeight="1" x14ac:dyDescent="0.25">
      <c r="A23" s="8" t="s">
        <v>163</v>
      </c>
      <c r="B23" s="19">
        <v>24655.169999999987</v>
      </c>
      <c r="C23" s="140">
        <v>25295.869999999988</v>
      </c>
      <c r="D23" s="214">
        <f t="shared" si="3"/>
        <v>1.0889523413036046E-2</v>
      </c>
      <c r="E23" s="215">
        <f t="shared" si="4"/>
        <v>1.0984339961684445E-2</v>
      </c>
      <c r="F23" s="52">
        <f t="shared" si="5"/>
        <v>2.5986436110560222E-2</v>
      </c>
      <c r="H23" s="19">
        <v>8023.8200000000006</v>
      </c>
      <c r="I23" s="140">
        <v>8761.3319999999949</v>
      </c>
      <c r="J23" s="214">
        <f t="shared" si="0"/>
        <v>1.3017869384785658E-2</v>
      </c>
      <c r="K23" s="215">
        <f t="shared" si="6"/>
        <v>1.4360748042671919E-2</v>
      </c>
      <c r="L23" s="52">
        <f t="shared" si="7"/>
        <v>9.1915322128362079E-2</v>
      </c>
      <c r="N23" s="40">
        <f t="shared" si="1"/>
        <v>3.2544168221107399</v>
      </c>
      <c r="O23" s="143">
        <f t="shared" si="2"/>
        <v>3.4635424676043951</v>
      </c>
      <c r="P23" s="52">
        <f t="shared" si="8"/>
        <v>6.4259023021525905E-2</v>
      </c>
      <c r="Q23" s="2"/>
    </row>
    <row r="24" spans="1:17" ht="20.100000000000001" customHeight="1" x14ac:dyDescent="0.25">
      <c r="A24" s="8" t="s">
        <v>195</v>
      </c>
      <c r="B24" s="19">
        <v>28651.58</v>
      </c>
      <c r="C24" s="140">
        <v>29102.80000000001</v>
      </c>
      <c r="D24" s="214">
        <f t="shared" si="3"/>
        <v>1.2654629890220814E-2</v>
      </c>
      <c r="E24" s="215">
        <f t="shared" si="4"/>
        <v>1.263744038204301E-2</v>
      </c>
      <c r="F24" s="52">
        <f t="shared" si="5"/>
        <v>1.5748520674950854E-2</v>
      </c>
      <c r="H24" s="19">
        <v>7114.1270000000031</v>
      </c>
      <c r="I24" s="140">
        <v>6957.023000000001</v>
      </c>
      <c r="J24" s="214">
        <f t="shared" si="0"/>
        <v>1.1541980761380124E-2</v>
      </c>
      <c r="K24" s="215">
        <f t="shared" si="6"/>
        <v>1.1403295118832799E-2</v>
      </c>
      <c r="L24" s="52">
        <f t="shared" si="7"/>
        <v>-2.2083384229716733E-2</v>
      </c>
      <c r="N24" s="40">
        <f t="shared" si="1"/>
        <v>2.4829789491539396</v>
      </c>
      <c r="O24" s="143">
        <f t="shared" si="2"/>
        <v>2.3904995395632032</v>
      </c>
      <c r="P24" s="52">
        <f t="shared" si="8"/>
        <v>-3.7245345806193091E-2</v>
      </c>
      <c r="Q24" s="2"/>
    </row>
    <row r="25" spans="1:17" ht="20.100000000000001" customHeight="1" x14ac:dyDescent="0.25">
      <c r="A25" s="8" t="s">
        <v>196</v>
      </c>
      <c r="B25" s="19">
        <v>35170.680000000015</v>
      </c>
      <c r="C25" s="140">
        <v>30887.190000000006</v>
      </c>
      <c r="D25" s="214">
        <f t="shared" si="3"/>
        <v>1.5533940480329238E-2</v>
      </c>
      <c r="E25" s="215">
        <f t="shared" si="4"/>
        <v>1.3412284116780342E-2</v>
      </c>
      <c r="F25" s="52">
        <f t="shared" si="5"/>
        <v>-0.12179150360470731</v>
      </c>
      <c r="H25" s="19">
        <v>8017.7609999999995</v>
      </c>
      <c r="I25" s="140">
        <v>6920.5909999999994</v>
      </c>
      <c r="J25" s="214">
        <f t="shared" si="0"/>
        <v>1.3008039245200968E-2</v>
      </c>
      <c r="K25" s="215">
        <f t="shared" si="6"/>
        <v>1.1343579224869341E-2</v>
      </c>
      <c r="L25" s="52">
        <f t="shared" si="7"/>
        <v>-0.13684244267196294</v>
      </c>
      <c r="N25" s="40">
        <f t="shared" si="1"/>
        <v>2.2796718744135731</v>
      </c>
      <c r="O25" s="143">
        <f t="shared" si="2"/>
        <v>2.2406023338477854</v>
      </c>
      <c r="P25" s="52">
        <f t="shared" si="8"/>
        <v>-1.7138229849783984E-2</v>
      </c>
      <c r="Q25" s="2"/>
    </row>
    <row r="26" spans="1:17" ht="20.100000000000001" customHeight="1" x14ac:dyDescent="0.25">
      <c r="A26" s="8" t="s">
        <v>197</v>
      </c>
      <c r="B26" s="19">
        <v>16602.739999999998</v>
      </c>
      <c r="C26" s="140">
        <v>15725.519999999993</v>
      </c>
      <c r="D26" s="214">
        <f t="shared" si="3"/>
        <v>7.3329823298947105E-3</v>
      </c>
      <c r="E26" s="215">
        <f t="shared" si="4"/>
        <v>6.8285636253771062E-3</v>
      </c>
      <c r="F26" s="52">
        <f t="shared" si="5"/>
        <v>-5.2835857213930047E-2</v>
      </c>
      <c r="H26" s="19">
        <v>5898.152</v>
      </c>
      <c r="I26" s="140">
        <v>5768.1360000000004</v>
      </c>
      <c r="J26" s="214">
        <f t="shared" si="0"/>
        <v>9.5691793120499073E-3</v>
      </c>
      <c r="K26" s="215">
        <f t="shared" si="6"/>
        <v>9.4545838203443817E-3</v>
      </c>
      <c r="L26" s="52">
        <f t="shared" si="7"/>
        <v>-2.2043514646621454E-2</v>
      </c>
      <c r="N26" s="40">
        <f t="shared" si="1"/>
        <v>3.5525172351069765</v>
      </c>
      <c r="O26" s="143">
        <f t="shared" si="2"/>
        <v>3.6680097065152713</v>
      </c>
      <c r="P26" s="52">
        <f t="shared" si="8"/>
        <v>3.2510038309445939E-2</v>
      </c>
      <c r="Q26" s="2"/>
    </row>
    <row r="27" spans="1:17" ht="20.100000000000001" customHeight="1" x14ac:dyDescent="0.25">
      <c r="A27" s="8" t="s">
        <v>164</v>
      </c>
      <c r="B27" s="19">
        <v>13833.980000000003</v>
      </c>
      <c r="C27" s="140">
        <v>14181.380000000003</v>
      </c>
      <c r="D27" s="214">
        <f t="shared" si="3"/>
        <v>6.1100957367348323E-3</v>
      </c>
      <c r="E27" s="215">
        <f t="shared" si="4"/>
        <v>6.1580447340151834E-3</v>
      </c>
      <c r="F27" s="52">
        <f t="shared" si="5"/>
        <v>2.5112079097989123E-2</v>
      </c>
      <c r="H27" s="19">
        <v>5419.4789999999985</v>
      </c>
      <c r="I27" s="140">
        <v>5508.3569999999991</v>
      </c>
      <c r="J27" s="214">
        <f t="shared" si="0"/>
        <v>8.7925788160238844E-3</v>
      </c>
      <c r="K27" s="215">
        <f t="shared" si="6"/>
        <v>9.0287786156360919E-3</v>
      </c>
      <c r="L27" s="52">
        <f t="shared" si="7"/>
        <v>1.6399731413296488E-2</v>
      </c>
      <c r="N27" s="40">
        <f t="shared" si="1"/>
        <v>3.9175125307395247</v>
      </c>
      <c r="O27" s="143">
        <f t="shared" si="2"/>
        <v>3.8842178969888668</v>
      </c>
      <c r="P27" s="52">
        <f t="shared" si="8"/>
        <v>-8.4989220811433428E-3</v>
      </c>
      <c r="Q27" s="2"/>
    </row>
    <row r="28" spans="1:17" ht="20.100000000000001" customHeight="1" x14ac:dyDescent="0.25">
      <c r="A28" s="8" t="s">
        <v>165</v>
      </c>
      <c r="B28" s="19">
        <v>57273.249999999978</v>
      </c>
      <c r="C28" s="140">
        <v>67902.570000000007</v>
      </c>
      <c r="D28" s="214">
        <f t="shared" si="3"/>
        <v>2.529604934038852E-2</v>
      </c>
      <c r="E28" s="215">
        <f t="shared" si="4"/>
        <v>2.9485639875286983E-2</v>
      </c>
      <c r="F28" s="52">
        <f t="shared" si="5"/>
        <v>0.18558960771389843</v>
      </c>
      <c r="H28" s="19">
        <v>4609.7110000000002</v>
      </c>
      <c r="I28" s="140">
        <v>5431.0690000000013</v>
      </c>
      <c r="J28" s="214">
        <f t="shared" si="0"/>
        <v>7.4788088092217521E-3</v>
      </c>
      <c r="K28" s="215">
        <f t="shared" si="6"/>
        <v>8.9020954246872737E-3</v>
      </c>
      <c r="L28" s="52">
        <f t="shared" si="7"/>
        <v>0.1781799336227371</v>
      </c>
      <c r="N28" s="40">
        <f t="shared" si="1"/>
        <v>0.80486282863291359</v>
      </c>
      <c r="O28" s="143">
        <f t="shared" si="2"/>
        <v>0.79983261311022558</v>
      </c>
      <c r="P28" s="52">
        <f t="shared" si="8"/>
        <v>-6.249779892596106E-3</v>
      </c>
      <c r="Q28" s="2"/>
    </row>
    <row r="29" spans="1:17" ht="20.100000000000001" customHeight="1" x14ac:dyDescent="0.25">
      <c r="A29" s="8" t="s">
        <v>198</v>
      </c>
      <c r="B29" s="19">
        <v>16271.839999999997</v>
      </c>
      <c r="C29" s="140">
        <v>20257.239999999994</v>
      </c>
      <c r="D29" s="214">
        <f t="shared" si="3"/>
        <v>7.1868327273012728E-3</v>
      </c>
      <c r="E29" s="215">
        <f t="shared" si="4"/>
        <v>8.7963928833217683E-3</v>
      </c>
      <c r="F29" s="52">
        <f t="shared" si="5"/>
        <v>0.24492620379748073</v>
      </c>
      <c r="H29" s="19">
        <v>3716.4139999999998</v>
      </c>
      <c r="I29" s="140">
        <v>4392.1639999999989</v>
      </c>
      <c r="J29" s="214">
        <f t="shared" si="0"/>
        <v>6.0295211048838086E-3</v>
      </c>
      <c r="K29" s="215">
        <f t="shared" si="6"/>
        <v>7.1992204571284463E-3</v>
      </c>
      <c r="L29" s="52">
        <f t="shared" si="7"/>
        <v>0.18182850457457084</v>
      </c>
      <c r="N29" s="40">
        <f t="shared" si="1"/>
        <v>2.2839543653329928</v>
      </c>
      <c r="O29" s="143">
        <f t="shared" si="2"/>
        <v>2.1681946800255121</v>
      </c>
      <c r="P29" s="52">
        <f t="shared" si="8"/>
        <v>-5.0683887149646854E-2</v>
      </c>
      <c r="Q29" s="2"/>
    </row>
    <row r="30" spans="1:17" ht="20.100000000000001" customHeight="1" x14ac:dyDescent="0.25">
      <c r="A30" s="8" t="s">
        <v>199</v>
      </c>
      <c r="B30" s="19">
        <v>12939.730000000003</v>
      </c>
      <c r="C30" s="140">
        <v>10441.050000000003</v>
      </c>
      <c r="D30" s="214">
        <f t="shared" si="3"/>
        <v>5.7151296378554692E-3</v>
      </c>
      <c r="E30" s="215">
        <f t="shared" si="4"/>
        <v>4.5338643326734941E-3</v>
      </c>
      <c r="F30" s="52">
        <f t="shared" si="5"/>
        <v>-0.193101401652121</v>
      </c>
      <c r="H30" s="19">
        <v>4316.6820000000016</v>
      </c>
      <c r="I30" s="140">
        <v>3523.6899999999987</v>
      </c>
      <c r="J30" s="214">
        <f t="shared" si="0"/>
        <v>7.0033976898354324E-3</v>
      </c>
      <c r="K30" s="215">
        <f t="shared" si="6"/>
        <v>5.7756998902087752E-3</v>
      </c>
      <c r="L30" s="52">
        <f t="shared" si="7"/>
        <v>-0.18370405788520039</v>
      </c>
      <c r="N30" s="40">
        <f t="shared" si="1"/>
        <v>3.3359907818787566</v>
      </c>
      <c r="O30" s="143">
        <f t="shared" si="2"/>
        <v>3.3748425685156165</v>
      </c>
      <c r="P30" s="52">
        <f t="shared" si="8"/>
        <v>1.1646251197066968E-2</v>
      </c>
      <c r="Q30" s="2"/>
    </row>
    <row r="31" spans="1:17" ht="20.100000000000001" customHeight="1" x14ac:dyDescent="0.25">
      <c r="A31" s="8" t="s">
        <v>200</v>
      </c>
      <c r="B31" s="19">
        <v>11410.2</v>
      </c>
      <c r="C31" s="140">
        <v>8609.4900000000016</v>
      </c>
      <c r="D31" s="214">
        <f t="shared" si="3"/>
        <v>5.0395775023017071E-3</v>
      </c>
      <c r="E31" s="215">
        <f t="shared" si="4"/>
        <v>3.7385377556384764E-3</v>
      </c>
      <c r="F31" s="52">
        <f t="shared" si="5"/>
        <v>-0.24545669663984845</v>
      </c>
      <c r="H31" s="19">
        <v>4263.7669999999998</v>
      </c>
      <c r="I31" s="140">
        <v>3507.3400000000006</v>
      </c>
      <c r="J31" s="214">
        <f t="shared" si="0"/>
        <v>6.9175482367699404E-3</v>
      </c>
      <c r="K31" s="215">
        <f t="shared" si="6"/>
        <v>5.7489005142123328E-3</v>
      </c>
      <c r="L31" s="52">
        <f t="shared" si="7"/>
        <v>-0.1774081463644705</v>
      </c>
      <c r="N31" s="40">
        <f t="shared" si="1"/>
        <v>3.7368030358801767</v>
      </c>
      <c r="O31" s="143">
        <f t="shared" si="2"/>
        <v>4.0738069270072907</v>
      </c>
      <c r="P31" s="52">
        <f t="shared" si="8"/>
        <v>9.0185082780991493E-2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194900.00999999861</v>
      </c>
      <c r="C32" s="140">
        <f>C33-SUM(C7:C31)</f>
        <v>207351.66000000038</v>
      </c>
      <c r="D32" s="214">
        <f t="shared" si="3"/>
        <v>8.6082076176961897E-2</v>
      </c>
      <c r="E32" s="215">
        <f t="shared" si="4"/>
        <v>9.0039248504187097E-2</v>
      </c>
      <c r="F32" s="52">
        <f t="shared" si="5"/>
        <v>6.388737486469015E-2</v>
      </c>
      <c r="H32" s="19">
        <f>H33-SUM(H7:H31)</f>
        <v>51903.82399999979</v>
      </c>
      <c r="I32" s="140">
        <f>I33-SUM(I7:I31)</f>
        <v>53551.60999999987</v>
      </c>
      <c r="J32" s="214">
        <f t="shared" si="0"/>
        <v>8.4208918121655305E-2</v>
      </c>
      <c r="K32" s="215">
        <f t="shared" si="6"/>
        <v>8.7776741994188626E-2</v>
      </c>
      <c r="L32" s="52">
        <f t="shared" si="7"/>
        <v>3.1746909437734047E-2</v>
      </c>
      <c r="N32" s="40">
        <f t="shared" si="1"/>
        <v>2.6631001199025164</v>
      </c>
      <c r="O32" s="143">
        <f t="shared" si="2"/>
        <v>2.582646794339615</v>
      </c>
      <c r="P32" s="52">
        <f t="shared" si="8"/>
        <v>-3.0210402140587352E-2</v>
      </c>
      <c r="Q32" s="2"/>
    </row>
    <row r="33" spans="1:17" ht="26.25" customHeight="1" thickBot="1" x14ac:dyDescent="0.3">
      <c r="A33" s="35" t="s">
        <v>18</v>
      </c>
      <c r="B33" s="36">
        <v>2264118.3699999978</v>
      </c>
      <c r="C33" s="148">
        <v>2302903.0499999998</v>
      </c>
      <c r="D33" s="251">
        <f>SUM(D7:D32)</f>
        <v>1</v>
      </c>
      <c r="E33" s="252">
        <f>SUM(E7:E32)</f>
        <v>1</v>
      </c>
      <c r="F33" s="57">
        <f t="shared" si="5"/>
        <v>1.7130146777618375E-2</v>
      </c>
      <c r="G33" s="56"/>
      <c r="H33" s="36">
        <v>616369.68099999987</v>
      </c>
      <c r="I33" s="148">
        <v>610088.83199999982</v>
      </c>
      <c r="J33" s="251">
        <f>SUM(J7:J32)</f>
        <v>1</v>
      </c>
      <c r="K33" s="252">
        <f>SUM(K7:K32)</f>
        <v>0.99999999999999978</v>
      </c>
      <c r="L33" s="57">
        <f t="shared" si="7"/>
        <v>-1.019006806079426E-2</v>
      </c>
      <c r="M33" s="56"/>
      <c r="N33" s="37">
        <f t="shared" si="1"/>
        <v>2.7223385895676486</v>
      </c>
      <c r="O33" s="150">
        <f t="shared" si="2"/>
        <v>2.6492163098225081</v>
      </c>
      <c r="P33" s="57">
        <f t="shared" si="8"/>
        <v>-2.6860097427026341E-2</v>
      </c>
      <c r="Q33" s="2"/>
    </row>
    <row r="35" spans="1:17" ht="15.75" thickBot="1" x14ac:dyDescent="0.3">
      <c r="L35" s="10"/>
    </row>
    <row r="36" spans="1:17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4"/>
      <c r="L36" s="130" t="s">
        <v>0</v>
      </c>
      <c r="N36" s="363" t="s">
        <v>22</v>
      </c>
      <c r="O36" s="364"/>
      <c r="P36" s="130" t="s">
        <v>0</v>
      </c>
    </row>
    <row r="37" spans="1:17" x14ac:dyDescent="0.25">
      <c r="A37" s="378"/>
      <c r="B37" s="372" t="str">
        <f>B5</f>
        <v>jan-ago</v>
      </c>
      <c r="C37" s="366"/>
      <c r="D37" s="372" t="str">
        <f>B37</f>
        <v>jan-ago</v>
      </c>
      <c r="E37" s="366"/>
      <c r="F37" s="131" t="str">
        <f>F5</f>
        <v>2025 / 2024</v>
      </c>
      <c r="H37" s="361" t="str">
        <f>B37</f>
        <v>jan-ago</v>
      </c>
      <c r="I37" s="366"/>
      <c r="J37" s="372" t="str">
        <f>H37</f>
        <v>jan-ago</v>
      </c>
      <c r="K37" s="366"/>
      <c r="L37" s="131" t="str">
        <f>F37</f>
        <v>2025 / 2024</v>
      </c>
      <c r="N37" s="361" t="str">
        <f>B37</f>
        <v>jan-ago</v>
      </c>
      <c r="O37" s="362"/>
      <c r="P37" s="131" t="str">
        <f>L37</f>
        <v>2025 / 2024</v>
      </c>
    </row>
    <row r="38" spans="1:17" ht="19.5" customHeight="1" thickBot="1" x14ac:dyDescent="0.3">
      <c r="A38" s="379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187</v>
      </c>
      <c r="B39" s="19">
        <v>214379.45999999985</v>
      </c>
      <c r="C39" s="147">
        <v>216747.62999999977</v>
      </c>
      <c r="D39" s="247">
        <f>B39/$B$62</f>
        <v>0.20960401401986284</v>
      </c>
      <c r="E39" s="246">
        <f>C39/$C$62</f>
        <v>0.21057229220137094</v>
      </c>
      <c r="F39" s="52">
        <f>(C39-B39)/B39</f>
        <v>1.104662732147906E-2</v>
      </c>
      <c r="H39" s="39">
        <v>65608.033999999956</v>
      </c>
      <c r="I39" s="147">
        <v>66623.30799999999</v>
      </c>
      <c r="J39" s="250">
        <f>H39/$H$62</f>
        <v>0.25366641206858537</v>
      </c>
      <c r="K39" s="246">
        <f>I39/$I$62</f>
        <v>0.25441210481417126</v>
      </c>
      <c r="L39" s="52">
        <f>(I39-H39)/H39</f>
        <v>1.5474842608453023E-2</v>
      </c>
      <c r="N39" s="40">
        <f t="shared" ref="N39:N62" si="9">(H39/B39)*10</f>
        <v>3.0603694029269413</v>
      </c>
      <c r="O39" s="149">
        <f t="shared" ref="O39:O62" si="10">(I39/C39)*10</f>
        <v>3.0737733095397655</v>
      </c>
      <c r="P39" s="52">
        <f>(O39-N39)/N39</f>
        <v>4.3798329051403691E-3</v>
      </c>
    </row>
    <row r="40" spans="1:17" ht="20.100000000000001" customHeight="1" x14ac:dyDescent="0.25">
      <c r="A40" s="38" t="s">
        <v>188</v>
      </c>
      <c r="B40" s="19">
        <v>87237.129999999976</v>
      </c>
      <c r="C40" s="140">
        <v>93530.849999999977</v>
      </c>
      <c r="D40" s="247">
        <f t="shared" ref="D40:D61" si="11">B40/$B$62</f>
        <v>8.529386453148359E-2</v>
      </c>
      <c r="E40" s="215">
        <f t="shared" ref="E40:E61" si="12">C40/$C$62</f>
        <v>9.086607072032396E-2</v>
      </c>
      <c r="F40" s="52">
        <f t="shared" ref="F40:F62" si="13">(C40-B40)/B40</f>
        <v>7.2144968547222993E-2</v>
      </c>
      <c r="H40" s="19">
        <v>29501.570999999964</v>
      </c>
      <c r="I40" s="140">
        <v>31368.733000000004</v>
      </c>
      <c r="J40" s="247">
        <f t="shared" ref="J40:J62" si="14">H40/$H$62</f>
        <v>0.11406465351418126</v>
      </c>
      <c r="K40" s="215">
        <f t="shared" ref="K40:K62" si="15">I40/$I$62</f>
        <v>0.11978668768419237</v>
      </c>
      <c r="L40" s="52">
        <f t="shared" ref="L40:L62" si="16">(I40-H40)/H40</f>
        <v>6.3290256644300144E-2</v>
      </c>
      <c r="N40" s="40">
        <f t="shared" si="9"/>
        <v>3.3817677174845127</v>
      </c>
      <c r="O40" s="143">
        <f t="shared" si="10"/>
        <v>3.3538381186528312</v>
      </c>
      <c r="P40" s="52">
        <f t="shared" ref="P40:P62" si="17">(O40-N40)/N40</f>
        <v>-8.2588755837011019E-3</v>
      </c>
    </row>
    <row r="41" spans="1:17" ht="20.100000000000001" customHeight="1" x14ac:dyDescent="0.25">
      <c r="A41" s="38" t="s">
        <v>189</v>
      </c>
      <c r="B41" s="19">
        <v>140995.56999999989</v>
      </c>
      <c r="C41" s="140">
        <v>137618.53999999992</v>
      </c>
      <c r="D41" s="247">
        <f t="shared" si="11"/>
        <v>0.13785479929382485</v>
      </c>
      <c r="E41" s="215">
        <f t="shared" si="12"/>
        <v>0.13369766219453505</v>
      </c>
      <c r="F41" s="52">
        <f t="shared" si="13"/>
        <v>-2.3951319888986387E-2</v>
      </c>
      <c r="H41" s="19">
        <v>30978.640999999992</v>
      </c>
      <c r="I41" s="140">
        <v>30261.457999999999</v>
      </c>
      <c r="J41" s="247">
        <f t="shared" si="14"/>
        <v>0.11977558591727921</v>
      </c>
      <c r="K41" s="215">
        <f t="shared" si="15"/>
        <v>0.1155583752239628</v>
      </c>
      <c r="L41" s="52">
        <f t="shared" si="16"/>
        <v>-2.3150886444631119E-2</v>
      </c>
      <c r="N41" s="40">
        <f t="shared" si="9"/>
        <v>2.1971357681663344</v>
      </c>
      <c r="O41" s="143">
        <f t="shared" si="10"/>
        <v>2.1989375850085326</v>
      </c>
      <c r="P41" s="52">
        <f t="shared" si="17"/>
        <v>8.2007533093961292E-4</v>
      </c>
    </row>
    <row r="42" spans="1:17" ht="20.100000000000001" customHeight="1" x14ac:dyDescent="0.25">
      <c r="A42" s="38" t="s">
        <v>190</v>
      </c>
      <c r="B42" s="19">
        <v>106335.56</v>
      </c>
      <c r="C42" s="140">
        <v>102808.74999999997</v>
      </c>
      <c r="D42" s="247">
        <f t="shared" si="11"/>
        <v>0.10396686421847495</v>
      </c>
      <c r="E42" s="215">
        <f t="shared" si="12"/>
        <v>9.987963488162574E-2</v>
      </c>
      <c r="F42" s="52">
        <f t="shared" si="13"/>
        <v>-3.3166797635711204E-2</v>
      </c>
      <c r="H42" s="19">
        <v>24521.183000000015</v>
      </c>
      <c r="I42" s="140">
        <v>24543.477000000003</v>
      </c>
      <c r="J42" s="247">
        <f t="shared" si="14"/>
        <v>9.4808518592207749E-2</v>
      </c>
      <c r="K42" s="215">
        <f t="shared" si="15"/>
        <v>9.3723320418556869E-2</v>
      </c>
      <c r="L42" s="52">
        <f t="shared" si="16"/>
        <v>9.0917310147667514E-4</v>
      </c>
      <c r="N42" s="40">
        <f t="shared" si="9"/>
        <v>2.3060190777196281</v>
      </c>
      <c r="O42" s="143">
        <f t="shared" si="10"/>
        <v>2.3872945639354635</v>
      </c>
      <c r="P42" s="52">
        <f t="shared" si="17"/>
        <v>3.5244932273590254E-2</v>
      </c>
    </row>
    <row r="43" spans="1:17" ht="20.100000000000001" customHeight="1" x14ac:dyDescent="0.25">
      <c r="A43" s="38" t="s">
        <v>191</v>
      </c>
      <c r="B43" s="19">
        <v>63856.469999999979</v>
      </c>
      <c r="C43" s="140">
        <v>69243.230000000025</v>
      </c>
      <c r="D43" s="247">
        <f t="shared" si="11"/>
        <v>6.2434024384327477E-2</v>
      </c>
      <c r="E43" s="215">
        <f t="shared" si="12"/>
        <v>6.727042718080356E-2</v>
      </c>
      <c r="F43" s="52">
        <f t="shared" si="13"/>
        <v>8.4357309447265841E-2</v>
      </c>
      <c r="H43" s="19">
        <v>23665.045000000002</v>
      </c>
      <c r="I43" s="140">
        <v>24379.802999999993</v>
      </c>
      <c r="J43" s="247">
        <f t="shared" si="14"/>
        <v>9.1498353030844054E-2</v>
      </c>
      <c r="K43" s="215">
        <f t="shared" si="15"/>
        <v>9.3098304217869909E-2</v>
      </c>
      <c r="L43" s="52">
        <f t="shared" si="16"/>
        <v>3.020311180477327E-2</v>
      </c>
      <c r="N43" s="40">
        <f t="shared" si="9"/>
        <v>3.7059745081430289</v>
      </c>
      <c r="O43" s="143">
        <f t="shared" si="10"/>
        <v>3.5208933783129388</v>
      </c>
      <c r="P43" s="52">
        <f t="shared" si="17"/>
        <v>-4.9941285193251257E-2</v>
      </c>
    </row>
    <row r="44" spans="1:17" ht="20.100000000000001" customHeight="1" x14ac:dyDescent="0.25">
      <c r="A44" s="38" t="s">
        <v>192</v>
      </c>
      <c r="B44" s="19">
        <v>181599.52</v>
      </c>
      <c r="C44" s="140">
        <v>186249.99999999985</v>
      </c>
      <c r="D44" s="247">
        <f t="shared" si="11"/>
        <v>0.1775542691267176</v>
      </c>
      <c r="E44" s="215">
        <f t="shared" si="12"/>
        <v>0.1809435675144653</v>
      </c>
      <c r="F44" s="52">
        <f t="shared" si="13"/>
        <v>2.5608437731552733E-2</v>
      </c>
      <c r="H44" s="19">
        <v>19201.19999999999</v>
      </c>
      <c r="I44" s="140">
        <v>22152.02299999999</v>
      </c>
      <c r="J44" s="247">
        <f t="shared" si="14"/>
        <v>7.4239376101581114E-2</v>
      </c>
      <c r="K44" s="215">
        <f t="shared" si="15"/>
        <v>8.4591158357401455E-2</v>
      </c>
      <c r="L44" s="52">
        <f t="shared" si="16"/>
        <v>0.15367909297335594</v>
      </c>
      <c r="N44" s="40">
        <f t="shared" si="9"/>
        <v>1.0573375964870386</v>
      </c>
      <c r="O44" s="143">
        <f t="shared" si="10"/>
        <v>1.1893703624161078</v>
      </c>
      <c r="P44" s="52">
        <f t="shared" si="17"/>
        <v>0.124872856472467</v>
      </c>
    </row>
    <row r="45" spans="1:17" ht="20.100000000000001" customHeight="1" x14ac:dyDescent="0.25">
      <c r="A45" s="38" t="s">
        <v>193</v>
      </c>
      <c r="B45" s="19">
        <v>65190.569999999992</v>
      </c>
      <c r="C45" s="140">
        <v>63518.979999999989</v>
      </c>
      <c r="D45" s="247">
        <f t="shared" si="11"/>
        <v>6.3738406413762119E-2</v>
      </c>
      <c r="E45" s="215">
        <f t="shared" si="12"/>
        <v>6.1709266287677741E-2</v>
      </c>
      <c r="F45" s="52">
        <f t="shared" si="13"/>
        <v>-2.5641592027804083E-2</v>
      </c>
      <c r="H45" s="19">
        <v>15737.769999999997</v>
      </c>
      <c r="I45" s="140">
        <v>15301.041999999999</v>
      </c>
      <c r="J45" s="247">
        <f t="shared" si="14"/>
        <v>6.0848396247639769E-2</v>
      </c>
      <c r="K45" s="215">
        <f t="shared" si="15"/>
        <v>5.8429555930636728E-2</v>
      </c>
      <c r="L45" s="52">
        <f t="shared" si="16"/>
        <v>-2.7750310240904363E-2</v>
      </c>
      <c r="N45" s="40">
        <f t="shared" si="9"/>
        <v>2.4141175633224252</v>
      </c>
      <c r="O45" s="143">
        <f t="shared" si="10"/>
        <v>2.40889290098802</v>
      </c>
      <c r="P45" s="52">
        <f t="shared" si="17"/>
        <v>-2.164212055694083E-3</v>
      </c>
    </row>
    <row r="46" spans="1:17" ht="20.100000000000001" customHeight="1" x14ac:dyDescent="0.25">
      <c r="A46" s="38" t="s">
        <v>194</v>
      </c>
      <c r="B46" s="19">
        <v>30766.9</v>
      </c>
      <c r="C46" s="140">
        <v>27775.930000000011</v>
      </c>
      <c r="D46" s="247">
        <f t="shared" si="11"/>
        <v>3.0081546706702794E-2</v>
      </c>
      <c r="E46" s="215">
        <f t="shared" si="12"/>
        <v>2.698456840393057E-2</v>
      </c>
      <c r="F46" s="52">
        <f t="shared" si="13"/>
        <v>-9.7213888952087796E-2</v>
      </c>
      <c r="H46" s="19">
        <v>12274.383000000002</v>
      </c>
      <c r="I46" s="140">
        <v>10722.152000000006</v>
      </c>
      <c r="J46" s="247">
        <f t="shared" si="14"/>
        <v>4.7457582648576871E-2</v>
      </c>
      <c r="K46" s="215">
        <f t="shared" si="15"/>
        <v>4.0944308236052732E-2</v>
      </c>
      <c r="L46" s="52">
        <f t="shared" si="16"/>
        <v>-0.12646102048469532</v>
      </c>
      <c r="N46" s="40">
        <f t="shared" si="9"/>
        <v>3.9894766778583479</v>
      </c>
      <c r="O46" s="143">
        <f t="shared" si="10"/>
        <v>3.8602315025995533</v>
      </c>
      <c r="P46" s="52">
        <f t="shared" si="17"/>
        <v>-3.2396523578169335E-2</v>
      </c>
    </row>
    <row r="47" spans="1:17" ht="20.100000000000001" customHeight="1" x14ac:dyDescent="0.25">
      <c r="A47" s="38" t="s">
        <v>195</v>
      </c>
      <c r="B47" s="19">
        <v>28651.58</v>
      </c>
      <c r="C47" s="140">
        <v>29102.80000000001</v>
      </c>
      <c r="D47" s="247">
        <f t="shared" si="11"/>
        <v>2.8013346875727863E-2</v>
      </c>
      <c r="E47" s="215">
        <f t="shared" si="12"/>
        <v>2.8273634666630802E-2</v>
      </c>
      <c r="F47" s="52">
        <f t="shared" si="13"/>
        <v>1.5748520674950854E-2</v>
      </c>
      <c r="H47" s="19">
        <v>7114.1270000000031</v>
      </c>
      <c r="I47" s="140">
        <v>6957.023000000001</v>
      </c>
      <c r="J47" s="247">
        <f t="shared" si="14"/>
        <v>2.7506007436379678E-2</v>
      </c>
      <c r="K47" s="215">
        <f t="shared" si="15"/>
        <v>2.6566541317200893E-2</v>
      </c>
      <c r="L47" s="52">
        <f t="shared" si="16"/>
        <v>-2.2083384229716733E-2</v>
      </c>
      <c r="N47" s="40">
        <f t="shared" si="9"/>
        <v>2.4829789491539396</v>
      </c>
      <c r="O47" s="143">
        <f t="shared" si="10"/>
        <v>2.3904995395632032</v>
      </c>
      <c r="P47" s="52">
        <f t="shared" si="17"/>
        <v>-3.7245345806193091E-2</v>
      </c>
    </row>
    <row r="48" spans="1:17" ht="20.100000000000001" customHeight="1" x14ac:dyDescent="0.25">
      <c r="A48" s="38" t="s">
        <v>196</v>
      </c>
      <c r="B48" s="19">
        <v>35170.679999999986</v>
      </c>
      <c r="C48" s="140">
        <v>30887.190000000006</v>
      </c>
      <c r="D48" s="247">
        <f t="shared" si="11"/>
        <v>3.4387229559250276E-2</v>
      </c>
      <c r="E48" s="215">
        <f t="shared" si="12"/>
        <v>3.0007185766964421E-2</v>
      </c>
      <c r="F48" s="52">
        <f t="shared" si="13"/>
        <v>-0.12179150360470657</v>
      </c>
      <c r="H48" s="19">
        <v>8017.7609999999995</v>
      </c>
      <c r="I48" s="140">
        <v>6920.5909999999994</v>
      </c>
      <c r="J48" s="247">
        <f t="shared" si="14"/>
        <v>3.0999811176988388E-2</v>
      </c>
      <c r="K48" s="215">
        <f t="shared" si="15"/>
        <v>2.6427419708250008E-2</v>
      </c>
      <c r="L48" s="52">
        <f t="shared" si="16"/>
        <v>-0.13684244267196294</v>
      </c>
      <c r="N48" s="40">
        <f t="shared" si="9"/>
        <v>2.2796718744135749</v>
      </c>
      <c r="O48" s="143">
        <f t="shared" si="10"/>
        <v>2.2406023338477854</v>
      </c>
      <c r="P48" s="52">
        <f t="shared" si="17"/>
        <v>-1.7138229849784751E-2</v>
      </c>
    </row>
    <row r="49" spans="1:16" ht="20.100000000000001" customHeight="1" x14ac:dyDescent="0.25">
      <c r="A49" s="38" t="s">
        <v>197</v>
      </c>
      <c r="B49" s="19">
        <v>16602.739999999991</v>
      </c>
      <c r="C49" s="140">
        <v>15725.519999999993</v>
      </c>
      <c r="D49" s="247">
        <f t="shared" si="11"/>
        <v>1.6232902852391446E-2</v>
      </c>
      <c r="E49" s="215">
        <f t="shared" si="12"/>
        <v>1.5277485582926581E-2</v>
      </c>
      <c r="F49" s="52">
        <f t="shared" si="13"/>
        <v>-5.2835857213929631E-2</v>
      </c>
      <c r="H49" s="19">
        <v>5898.152</v>
      </c>
      <c r="I49" s="140">
        <v>5768.1360000000004</v>
      </c>
      <c r="J49" s="247">
        <f t="shared" si="14"/>
        <v>2.2804570788924294E-2</v>
      </c>
      <c r="K49" s="215">
        <f t="shared" si="15"/>
        <v>2.2026579956287894E-2</v>
      </c>
      <c r="L49" s="52">
        <f t="shared" si="16"/>
        <v>-2.2043514646621454E-2</v>
      </c>
      <c r="N49" s="40">
        <f t="shared" si="9"/>
        <v>3.5525172351069783</v>
      </c>
      <c r="O49" s="143">
        <f t="shared" si="10"/>
        <v>3.6680097065152713</v>
      </c>
      <c r="P49" s="52">
        <f t="shared" si="17"/>
        <v>3.2510038309445426E-2</v>
      </c>
    </row>
    <row r="50" spans="1:16" ht="20.100000000000001" customHeight="1" x14ac:dyDescent="0.25">
      <c r="A50" s="38" t="s">
        <v>199</v>
      </c>
      <c r="B50" s="19">
        <v>12939.730000000003</v>
      </c>
      <c r="C50" s="140">
        <v>10441.050000000003</v>
      </c>
      <c r="D50" s="247">
        <f t="shared" si="11"/>
        <v>1.2651488852212065E-2</v>
      </c>
      <c r="E50" s="215">
        <f t="shared" si="12"/>
        <v>1.014357495622502E-2</v>
      </c>
      <c r="F50" s="52">
        <f t="shared" si="13"/>
        <v>-0.193101401652121</v>
      </c>
      <c r="H50" s="19">
        <v>4316.6820000000007</v>
      </c>
      <c r="I50" s="140">
        <v>3523.6899999999987</v>
      </c>
      <c r="J50" s="247">
        <f t="shared" si="14"/>
        <v>1.6689987006485305E-2</v>
      </c>
      <c r="K50" s="215">
        <f t="shared" si="15"/>
        <v>1.3455792222335268E-2</v>
      </c>
      <c r="L50" s="52">
        <f t="shared" si="16"/>
        <v>-0.18370405788520022</v>
      </c>
      <c r="N50" s="40">
        <f t="shared" si="9"/>
        <v>3.3359907818787562</v>
      </c>
      <c r="O50" s="143">
        <f t="shared" si="10"/>
        <v>3.3748425685156165</v>
      </c>
      <c r="P50" s="52">
        <f t="shared" si="17"/>
        <v>1.1646251197067104E-2</v>
      </c>
    </row>
    <row r="51" spans="1:16" ht="20.100000000000001" customHeight="1" x14ac:dyDescent="0.25">
      <c r="A51" s="38" t="s">
        <v>201</v>
      </c>
      <c r="B51" s="19">
        <v>9066.49</v>
      </c>
      <c r="C51" s="140">
        <v>13173.969999999998</v>
      </c>
      <c r="D51" s="247">
        <f t="shared" si="11"/>
        <v>8.8645278660135982E-3</v>
      </c>
      <c r="E51" s="215">
        <f t="shared" si="12"/>
        <v>1.2798631571159957E-2</v>
      </c>
      <c r="F51" s="52">
        <f t="shared" si="13"/>
        <v>0.45303970996493659</v>
      </c>
      <c r="H51" s="19">
        <v>2229.3659999999995</v>
      </c>
      <c r="I51" s="140">
        <v>3347.0369999999998</v>
      </c>
      <c r="J51" s="247">
        <f t="shared" si="14"/>
        <v>8.6196040321478637E-3</v>
      </c>
      <c r="K51" s="215">
        <f t="shared" si="15"/>
        <v>1.2781213566593083E-2</v>
      </c>
      <c r="L51" s="52">
        <f t="shared" si="16"/>
        <v>0.50134029136534808</v>
      </c>
      <c r="N51" s="40">
        <f t="shared" si="9"/>
        <v>2.4589074713588164</v>
      </c>
      <c r="O51" s="143">
        <f t="shared" si="10"/>
        <v>2.5406441642116997</v>
      </c>
      <c r="P51" s="52">
        <f t="shared" si="17"/>
        <v>3.3241060838989124E-2</v>
      </c>
    </row>
    <row r="52" spans="1:16" ht="20.100000000000001" customHeight="1" x14ac:dyDescent="0.25">
      <c r="A52" s="38" t="s">
        <v>202</v>
      </c>
      <c r="B52" s="19">
        <v>7167.3100000000013</v>
      </c>
      <c r="C52" s="140">
        <v>9687.7700000000059</v>
      </c>
      <c r="D52" s="247">
        <f t="shared" si="11"/>
        <v>7.0076533718515036E-3</v>
      </c>
      <c r="E52" s="215">
        <f t="shared" si="12"/>
        <v>9.4117565909241016E-3</v>
      </c>
      <c r="F52" s="52">
        <f t="shared" si="13"/>
        <v>0.35166052535749176</v>
      </c>
      <c r="H52" s="19">
        <v>2271.7860000000014</v>
      </c>
      <c r="I52" s="140">
        <v>3149.7860000000014</v>
      </c>
      <c r="J52" s="247">
        <f t="shared" si="14"/>
        <v>8.7836164029491265E-3</v>
      </c>
      <c r="K52" s="215">
        <f t="shared" si="15"/>
        <v>1.2027978045974688E-2</v>
      </c>
      <c r="L52" s="52">
        <f t="shared" si="16"/>
        <v>0.38648006458354767</v>
      </c>
      <c r="N52" s="40">
        <f t="shared" ref="N52" si="18">(H52/B52)*10</f>
        <v>3.1696494221681508</v>
      </c>
      <c r="O52" s="143">
        <f t="shared" ref="O52" si="19">(I52/C52)*10</f>
        <v>3.2513013830840318</v>
      </c>
      <c r="P52" s="52">
        <f t="shared" ref="P52" si="20">(O52-N52)/N52</f>
        <v>2.5760565299372516E-2</v>
      </c>
    </row>
    <row r="53" spans="1:16" ht="20.100000000000001" customHeight="1" x14ac:dyDescent="0.25">
      <c r="A53" s="38" t="s">
        <v>203</v>
      </c>
      <c r="B53" s="19">
        <v>5157.62</v>
      </c>
      <c r="C53" s="140">
        <v>8243.3599999999988</v>
      </c>
      <c r="D53" s="247">
        <f t="shared" si="11"/>
        <v>5.0427305619163594E-3</v>
      </c>
      <c r="E53" s="215">
        <f t="shared" si="12"/>
        <v>8.0084991500995635E-3</v>
      </c>
      <c r="F53" s="52">
        <f t="shared" si="13"/>
        <v>0.59828758225693224</v>
      </c>
      <c r="H53" s="19">
        <v>981.29500000000007</v>
      </c>
      <c r="I53" s="140">
        <v>1493.4589999999994</v>
      </c>
      <c r="J53" s="247">
        <f t="shared" si="14"/>
        <v>3.7940716502927467E-3</v>
      </c>
      <c r="K53" s="215">
        <f t="shared" si="15"/>
        <v>5.7030198447016065E-3</v>
      </c>
      <c r="L53" s="52">
        <f t="shared" si="16"/>
        <v>0.52192663775928672</v>
      </c>
      <c r="N53" s="40">
        <f t="shared" si="9"/>
        <v>1.9026120574993892</v>
      </c>
      <c r="O53" s="143">
        <f t="shared" si="10"/>
        <v>1.811711486578288</v>
      </c>
      <c r="P53" s="52">
        <f t="shared" si="17"/>
        <v>-4.7776723879576509E-2</v>
      </c>
    </row>
    <row r="54" spans="1:16" ht="20.100000000000001" customHeight="1" x14ac:dyDescent="0.25">
      <c r="A54" s="38" t="s">
        <v>204</v>
      </c>
      <c r="B54" s="19">
        <v>2961.6499999999996</v>
      </c>
      <c r="C54" s="140">
        <v>2887.2800000000007</v>
      </c>
      <c r="D54" s="247">
        <f t="shared" si="11"/>
        <v>2.8956772636796789E-3</v>
      </c>
      <c r="E54" s="215">
        <f t="shared" si="12"/>
        <v>2.8050187576545821E-3</v>
      </c>
      <c r="F54" s="52">
        <f t="shared" si="13"/>
        <v>-2.5111002312899564E-2</v>
      </c>
      <c r="H54" s="19">
        <v>1363.1110000000001</v>
      </c>
      <c r="I54" s="140">
        <v>1395.2280000000007</v>
      </c>
      <c r="J54" s="247">
        <f t="shared" si="14"/>
        <v>5.2703221776348565E-3</v>
      </c>
      <c r="K54" s="215">
        <f t="shared" si="15"/>
        <v>5.327908547796318E-3</v>
      </c>
      <c r="L54" s="52">
        <f t="shared" si="16"/>
        <v>2.3561544144241109E-2</v>
      </c>
      <c r="N54" s="40">
        <f t="shared" ref="N54" si="21">(H54/B54)*10</f>
        <v>4.6025391251498329</v>
      </c>
      <c r="O54" s="143">
        <f t="shared" ref="O54" si="22">(I54/C54)*10</f>
        <v>4.8323266188246397</v>
      </c>
      <c r="P54" s="52">
        <f t="shared" ref="P54" si="23">(O54-N54)/N54</f>
        <v>4.9926244498209711E-2</v>
      </c>
    </row>
    <row r="55" spans="1:16" ht="20.100000000000001" customHeight="1" x14ac:dyDescent="0.25">
      <c r="A55" s="38" t="s">
        <v>205</v>
      </c>
      <c r="B55" s="19">
        <v>4585.4500000000007</v>
      </c>
      <c r="C55" s="140">
        <v>4003.92</v>
      </c>
      <c r="D55" s="247">
        <f t="shared" si="11"/>
        <v>4.4833060316850359E-3</v>
      </c>
      <c r="E55" s="215">
        <f t="shared" si="12"/>
        <v>3.8898446649262741E-3</v>
      </c>
      <c r="F55" s="52">
        <f t="shared" si="13"/>
        <v>-0.12682070462004832</v>
      </c>
      <c r="H55" s="19">
        <v>1347.6840000000002</v>
      </c>
      <c r="I55" s="140">
        <v>1064.4319999999996</v>
      </c>
      <c r="J55" s="247">
        <f t="shared" si="14"/>
        <v>5.2106753401914112E-3</v>
      </c>
      <c r="K55" s="215">
        <f t="shared" si="15"/>
        <v>4.0647093889657638E-3</v>
      </c>
      <c r="L55" s="52">
        <f t="shared" si="16"/>
        <v>-0.21017686638707633</v>
      </c>
      <c r="N55" s="40">
        <f t="shared" ref="N55" si="24">(H55/B55)*10</f>
        <v>2.9390441505195781</v>
      </c>
      <c r="O55" s="143">
        <f t="shared" ref="O55" si="25">(I55/C55)*10</f>
        <v>2.6584746947990956</v>
      </c>
      <c r="P55" s="52">
        <f t="shared" ref="P55" si="26">(O55-N55)/N55</f>
        <v>-9.5462824425717505E-2</v>
      </c>
    </row>
    <row r="56" spans="1:16" ht="20.100000000000001" customHeight="1" x14ac:dyDescent="0.25">
      <c r="A56" s="38" t="s">
        <v>206</v>
      </c>
      <c r="B56" s="19">
        <v>3243.86</v>
      </c>
      <c r="C56" s="140">
        <v>2024.3899999999992</v>
      </c>
      <c r="D56" s="247">
        <f t="shared" si="11"/>
        <v>3.1716008470143212E-3</v>
      </c>
      <c r="E56" s="215">
        <f t="shared" si="12"/>
        <v>1.966713281291858E-3</v>
      </c>
      <c r="F56" s="52">
        <f t="shared" si="13"/>
        <v>-0.37593176031024794</v>
      </c>
      <c r="H56" s="19">
        <v>1222.2979999999993</v>
      </c>
      <c r="I56" s="140">
        <v>893.90299999999979</v>
      </c>
      <c r="J56" s="247">
        <f t="shared" si="14"/>
        <v>4.7258838473746637E-3</v>
      </c>
      <c r="K56" s="215">
        <f t="shared" si="15"/>
        <v>3.4135162386368166E-3</v>
      </c>
      <c r="L56" s="52">
        <f t="shared" si="16"/>
        <v>-0.26867016063185878</v>
      </c>
      <c r="N56" s="40">
        <f t="shared" ref="N56" si="27">(H56/B56)*10</f>
        <v>3.7680356118944691</v>
      </c>
      <c r="O56" s="143">
        <f t="shared" ref="O56" si="28">(I56/C56)*10</f>
        <v>4.4156659536946936</v>
      </c>
      <c r="P56" s="52">
        <f t="shared" ref="P56" si="29">(O56-N56)/N56</f>
        <v>0.17187479326253316</v>
      </c>
    </row>
    <row r="57" spans="1:16" ht="20.100000000000001" customHeight="1" x14ac:dyDescent="0.25">
      <c r="A57" s="38" t="s">
        <v>207</v>
      </c>
      <c r="B57" s="19">
        <v>3976.4199999999992</v>
      </c>
      <c r="C57" s="140">
        <v>2376.059999999999</v>
      </c>
      <c r="D57" s="247">
        <f t="shared" si="11"/>
        <v>3.8878425826283144E-3</v>
      </c>
      <c r="E57" s="215">
        <f t="shared" si="12"/>
        <v>2.3083638820317887E-3</v>
      </c>
      <c r="F57" s="52">
        <f t="shared" si="13"/>
        <v>-0.40246251653497378</v>
      </c>
      <c r="H57" s="19">
        <v>1089.3559999999998</v>
      </c>
      <c r="I57" s="140">
        <v>747.61300000000006</v>
      </c>
      <c r="J57" s="247">
        <f t="shared" si="14"/>
        <v>4.2118778926584811E-3</v>
      </c>
      <c r="K57" s="215">
        <f t="shared" si="15"/>
        <v>2.8548837130158273E-3</v>
      </c>
      <c r="L57" s="52">
        <f t="shared" ref="L57:L58" si="30">(I57-H57)/H57</f>
        <v>-0.31371103661245708</v>
      </c>
      <c r="N57" s="40">
        <f t="shared" ref="N57:N58" si="31">(H57/B57)*10</f>
        <v>2.7395395858586369</v>
      </c>
      <c r="O57" s="143">
        <f t="shared" ref="O57:O58" si="32">(I57/C57)*10</f>
        <v>3.1464399047162122</v>
      </c>
      <c r="P57" s="52">
        <f t="shared" ref="P57:P58" si="33">(O57-N57)/N57</f>
        <v>0.14852872393520936</v>
      </c>
    </row>
    <row r="58" spans="1:16" ht="20.100000000000001" customHeight="1" x14ac:dyDescent="0.25">
      <c r="A58" s="38" t="s">
        <v>208</v>
      </c>
      <c r="B58" s="19">
        <v>944.15000000000009</v>
      </c>
      <c r="C58" s="140">
        <v>1135.6299999999997</v>
      </c>
      <c r="D58" s="247">
        <f t="shared" si="11"/>
        <v>9.2311842672266112E-4</v>
      </c>
      <c r="E58" s="215">
        <f t="shared" si="12"/>
        <v>1.1032748648400125E-3</v>
      </c>
      <c r="F58" s="52">
        <f t="shared" si="13"/>
        <v>0.20280675740083626</v>
      </c>
      <c r="H58" s="19">
        <v>327.404</v>
      </c>
      <c r="I58" s="140">
        <v>338.79199999999992</v>
      </c>
      <c r="J58" s="247">
        <f t="shared" si="14"/>
        <v>1.2658723774119367E-3</v>
      </c>
      <c r="K58" s="215">
        <f t="shared" si="15"/>
        <v>1.2937332054151786E-3</v>
      </c>
      <c r="L58" s="52">
        <f t="shared" si="30"/>
        <v>3.4782714933232095E-2</v>
      </c>
      <c r="N58" s="40">
        <f t="shared" si="31"/>
        <v>3.4677116983530154</v>
      </c>
      <c r="O58" s="143">
        <f t="shared" si="32"/>
        <v>2.9832956156494634</v>
      </c>
      <c r="P58" s="52">
        <f t="shared" si="33"/>
        <v>-0.13969329772530534</v>
      </c>
    </row>
    <row r="59" spans="1:16" ht="20.100000000000001" customHeight="1" x14ac:dyDescent="0.25">
      <c r="A59" s="38" t="s">
        <v>209</v>
      </c>
      <c r="B59" s="19">
        <v>764.33</v>
      </c>
      <c r="C59" s="140">
        <v>786.44999999999993</v>
      </c>
      <c r="D59" s="247">
        <f t="shared" si="11"/>
        <v>7.4730403759670772E-4</v>
      </c>
      <c r="E59" s="215">
        <f t="shared" si="12"/>
        <v>7.6404332172752402E-4</v>
      </c>
      <c r="F59" s="52">
        <f t="shared" si="13"/>
        <v>2.8940379155600184E-2</v>
      </c>
      <c r="H59" s="19">
        <v>270.26799999999997</v>
      </c>
      <c r="I59" s="140">
        <v>283.57000000000005</v>
      </c>
      <c r="J59" s="247">
        <f t="shared" si="14"/>
        <v>1.0449621742506787E-3</v>
      </c>
      <c r="K59" s="215">
        <f t="shared" si="15"/>
        <v>1.0828588781895154E-3</v>
      </c>
      <c r="L59" s="52">
        <f t="shared" si="16"/>
        <v>4.9217813429633099E-2</v>
      </c>
      <c r="N59" s="40">
        <f t="shared" si="9"/>
        <v>3.5360119320188921</v>
      </c>
      <c r="O59" s="143">
        <f t="shared" si="10"/>
        <v>3.6056964842011578</v>
      </c>
      <c r="P59" s="52">
        <f t="shared" si="17"/>
        <v>1.9707103234371512E-2</v>
      </c>
    </row>
    <row r="60" spans="1:16" ht="20.100000000000001" customHeight="1" x14ac:dyDescent="0.25">
      <c r="A60" s="38" t="s">
        <v>210</v>
      </c>
      <c r="B60" s="19">
        <v>498.67000000000007</v>
      </c>
      <c r="C60" s="140">
        <v>461.44999999999987</v>
      </c>
      <c r="D60" s="247">
        <f t="shared" si="11"/>
        <v>4.8756179193326215E-4</v>
      </c>
      <c r="E60" s="215">
        <f t="shared" si="12"/>
        <v>4.4830286834657751E-4</v>
      </c>
      <c r="F60" s="52">
        <f t="shared" si="13"/>
        <v>-7.4638538512443481E-2</v>
      </c>
      <c r="H60" s="19">
        <v>269.93600000000004</v>
      </c>
      <c r="I60" s="140">
        <v>211.05500000000001</v>
      </c>
      <c r="J60" s="247">
        <f t="shared" si="14"/>
        <v>1.0436785319332341E-3</v>
      </c>
      <c r="K60" s="215">
        <f t="shared" si="15"/>
        <v>8.0594837442708376E-4</v>
      </c>
      <c r="L60" s="52">
        <f t="shared" si="16"/>
        <v>-0.21812948254401052</v>
      </c>
      <c r="N60" s="40">
        <f t="shared" si="9"/>
        <v>5.413118896264062</v>
      </c>
      <c r="O60" s="143">
        <f t="shared" si="10"/>
        <v>4.5737349658684598</v>
      </c>
      <c r="P60" s="52">
        <f t="shared" si="17"/>
        <v>-0.15506475037430167</v>
      </c>
    </row>
    <row r="61" spans="1:16" ht="20.100000000000001" customHeight="1" thickBot="1" x14ac:dyDescent="0.3">
      <c r="A61" s="8" t="s">
        <v>17</v>
      </c>
      <c r="B61" s="196">
        <f>B62-SUM(B39:B60)</f>
        <v>691.32000000006519</v>
      </c>
      <c r="C61" s="142">
        <f>C62-SUM(C39:C60)</f>
        <v>895.69999999995343</v>
      </c>
      <c r="D61" s="247">
        <f t="shared" si="11"/>
        <v>6.7592038422069616E-4</v>
      </c>
      <c r="E61" s="215">
        <f t="shared" si="12"/>
        <v>8.7018068951784312E-4</v>
      </c>
      <c r="F61" s="52">
        <f t="shared" si="13"/>
        <v>0.29563733148161336</v>
      </c>
      <c r="H61" s="19">
        <f>H62-SUM(H39:H60)</f>
        <v>431.97399999998743</v>
      </c>
      <c r="I61" s="140">
        <f>I62-SUM(I39:I60)</f>
        <v>425.30100000003586</v>
      </c>
      <c r="J61" s="247">
        <f t="shared" si="14"/>
        <v>1.670181043481839E-3</v>
      </c>
      <c r="K61" s="215">
        <f t="shared" si="15"/>
        <v>1.6240821093660043E-3</v>
      </c>
      <c r="L61" s="52">
        <f t="shared" si="16"/>
        <v>-1.5447688981169621E-2</v>
      </c>
      <c r="N61" s="40">
        <f t="shared" si="9"/>
        <v>6.2485390267885599</v>
      </c>
      <c r="O61" s="143">
        <f t="shared" si="10"/>
        <v>4.7482527632026121</v>
      </c>
      <c r="P61" s="52">
        <f t="shared" si="17"/>
        <v>-0.24010192737117636</v>
      </c>
    </row>
    <row r="62" spans="1:16" s="1" customFormat="1" ht="26.25" customHeight="1" thickBot="1" x14ac:dyDescent="0.3">
      <c r="A62" s="12" t="s">
        <v>18</v>
      </c>
      <c r="B62" s="17">
        <v>1022783.1799999997</v>
      </c>
      <c r="C62" s="145">
        <v>1029326.4499999997</v>
      </c>
      <c r="D62" s="253">
        <f>SUM(D39:D61)</f>
        <v>0.99999999999999978</v>
      </c>
      <c r="E62" s="254">
        <f>SUM(E39:E61)</f>
        <v>0.99999999999999978</v>
      </c>
      <c r="F62" s="57">
        <f t="shared" si="13"/>
        <v>6.3975142805927062E-3</v>
      </c>
      <c r="H62" s="17">
        <v>258639.02699999994</v>
      </c>
      <c r="I62" s="145">
        <v>261871.61199999999</v>
      </c>
      <c r="J62" s="253">
        <f t="shared" si="14"/>
        <v>1</v>
      </c>
      <c r="K62" s="254">
        <f t="shared" si="15"/>
        <v>1</v>
      </c>
      <c r="L62" s="57">
        <f t="shared" si="16"/>
        <v>1.2498442472102444E-2</v>
      </c>
      <c r="N62" s="37">
        <f t="shared" si="9"/>
        <v>2.5287766953695896</v>
      </c>
      <c r="O62" s="150">
        <f t="shared" si="10"/>
        <v>2.5441065077070553</v>
      </c>
      <c r="P62" s="57">
        <f t="shared" si="17"/>
        <v>6.0621455289175535E-3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B37</f>
        <v>jan-ago</v>
      </c>
      <c r="C66" s="366"/>
      <c r="D66" s="372" t="str">
        <f>B66</f>
        <v>jan-ago</v>
      </c>
      <c r="E66" s="366"/>
      <c r="F66" s="131" t="str">
        <f>F37</f>
        <v>2025 / 2024</v>
      </c>
      <c r="H66" s="361" t="str">
        <f>B66</f>
        <v>jan-ago</v>
      </c>
      <c r="I66" s="366"/>
      <c r="J66" s="372" t="str">
        <f>B66</f>
        <v>jan-ago</v>
      </c>
      <c r="K66" s="362"/>
      <c r="L66" s="131" t="str">
        <f>F66</f>
        <v>2025 / 2024</v>
      </c>
      <c r="N66" s="361" t="str">
        <f>B66</f>
        <v>jan-ago</v>
      </c>
      <c r="O66" s="362"/>
      <c r="P66" s="131" t="str">
        <f>L66</f>
        <v>2025 / 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155</v>
      </c>
      <c r="B68" s="39">
        <v>163477.28999999995</v>
      </c>
      <c r="C68" s="147">
        <v>152774.59000000003</v>
      </c>
      <c r="D68" s="247">
        <f>B68/$B$96</f>
        <v>0.13169471977991704</v>
      </c>
      <c r="E68" s="246">
        <f>C68/$C$96</f>
        <v>0.11995712703892333</v>
      </c>
      <c r="F68" s="61">
        <f>(C68-B68)/B68</f>
        <v>-6.5469032426460752E-2</v>
      </c>
      <c r="H68" s="19">
        <v>68900.673000000039</v>
      </c>
      <c r="I68" s="147">
        <v>61098.775000000009</v>
      </c>
      <c r="J68" s="245">
        <f>H68/$H$96</f>
        <v>0.19260488926397679</v>
      </c>
      <c r="K68" s="246">
        <f>I68/$I$96</f>
        <v>0.17546167016094141</v>
      </c>
      <c r="L68" s="58">
        <f>(I68-H68)/H68</f>
        <v>-0.11323398829500585</v>
      </c>
      <c r="N68" s="41">
        <f t="shared" ref="N68:N96" si="34">(H68/B68)*10</f>
        <v>4.214693857477088</v>
      </c>
      <c r="O68" s="149">
        <f t="shared" ref="O68:O96" si="35">(I68/C68)*10</f>
        <v>3.9992759921659751</v>
      </c>
      <c r="P68" s="61">
        <f>(O68-N68)/N68</f>
        <v>-5.1111153643805078E-2</v>
      </c>
    </row>
    <row r="69" spans="1:16" ht="20.100000000000001" customHeight="1" x14ac:dyDescent="0.25">
      <c r="A69" s="38" t="s">
        <v>156</v>
      </c>
      <c r="B69" s="19">
        <v>192597.92999999996</v>
      </c>
      <c r="C69" s="140">
        <v>183957.64</v>
      </c>
      <c r="D69" s="247">
        <f t="shared" ref="D69:D95" si="36">B69/$B$96</f>
        <v>0.15515384688320977</v>
      </c>
      <c r="E69" s="215">
        <f t="shared" ref="E69:E95" si="37">C69/$C$96</f>
        <v>0.14444175560386399</v>
      </c>
      <c r="F69" s="52">
        <f t="shared" ref="F69:F96" si="38">(C69-B69)/B69</f>
        <v>-4.486180095497367E-2</v>
      </c>
      <c r="H69" s="19">
        <v>58805.862999999954</v>
      </c>
      <c r="I69" s="140">
        <v>56698.453000000009</v>
      </c>
      <c r="J69" s="214">
        <f t="shared" ref="J69:J96" si="39">H69/$H$96</f>
        <v>0.16438586501451988</v>
      </c>
      <c r="K69" s="215">
        <f t="shared" ref="K69:K96" si="40">I69/$I$96</f>
        <v>0.16282495449248596</v>
      </c>
      <c r="L69" s="59">
        <f t="shared" ref="L69:L96" si="41">(I69-H69)/H69</f>
        <v>-3.5836732810127232E-2</v>
      </c>
      <c r="N69" s="40">
        <f t="shared" si="34"/>
        <v>3.0532967306554109</v>
      </c>
      <c r="O69" s="143">
        <f t="shared" si="35"/>
        <v>3.0821472269376797</v>
      </c>
      <c r="P69" s="52">
        <f t="shared" ref="P69:P96" si="42">(O69-N69)/N69</f>
        <v>9.448965766283686E-3</v>
      </c>
    </row>
    <row r="70" spans="1:16" ht="20.100000000000001" customHeight="1" x14ac:dyDescent="0.25">
      <c r="A70" s="38" t="s">
        <v>157</v>
      </c>
      <c r="B70" s="19">
        <v>133380.35999999993</v>
      </c>
      <c r="C70" s="140">
        <v>130536.75000000004</v>
      </c>
      <c r="D70" s="247">
        <f t="shared" si="36"/>
        <v>0.10744910889056487</v>
      </c>
      <c r="E70" s="215">
        <f t="shared" si="37"/>
        <v>0.1024961906492315</v>
      </c>
      <c r="F70" s="52">
        <f t="shared" si="38"/>
        <v>-2.1319555592741582E-2</v>
      </c>
      <c r="H70" s="19">
        <v>44431.096000000034</v>
      </c>
      <c r="I70" s="140">
        <v>45282.091000000015</v>
      </c>
      <c r="J70" s="214">
        <f t="shared" si="39"/>
        <v>0.1242026521998867</v>
      </c>
      <c r="K70" s="215">
        <f t="shared" si="40"/>
        <v>0.1300397809160615</v>
      </c>
      <c r="L70" s="59">
        <f t="shared" si="41"/>
        <v>1.9153139954053353E-2</v>
      </c>
      <c r="N70" s="40">
        <f t="shared" si="34"/>
        <v>3.3311573008200051</v>
      </c>
      <c r="O70" s="143">
        <f t="shared" si="35"/>
        <v>3.4689151522463977</v>
      </c>
      <c r="P70" s="52">
        <f t="shared" si="42"/>
        <v>4.1354351952242498E-2</v>
      </c>
    </row>
    <row r="71" spans="1:16" ht="20.100000000000001" customHeight="1" x14ac:dyDescent="0.25">
      <c r="A71" s="38" t="s">
        <v>158</v>
      </c>
      <c r="B71" s="19">
        <v>242180.89999999997</v>
      </c>
      <c r="C71" s="140">
        <v>275703.57000000007</v>
      </c>
      <c r="D71" s="247">
        <f t="shared" si="36"/>
        <v>0.19509710346646997</v>
      </c>
      <c r="E71" s="215">
        <f t="shared" si="37"/>
        <v>0.21647977043548075</v>
      </c>
      <c r="F71" s="52">
        <f t="shared" si="38"/>
        <v>0.13841995797356482</v>
      </c>
      <c r="H71" s="19">
        <v>26799.800999999999</v>
      </c>
      <c r="I71" s="140">
        <v>34933.786999999997</v>
      </c>
      <c r="J71" s="214">
        <f t="shared" si="39"/>
        <v>7.4916143473687288E-2</v>
      </c>
      <c r="K71" s="215">
        <f t="shared" si="40"/>
        <v>0.10032182498039578</v>
      </c>
      <c r="L71" s="59">
        <f t="shared" si="41"/>
        <v>0.30350919396752229</v>
      </c>
      <c r="N71" s="40">
        <f t="shared" si="34"/>
        <v>1.1066025850923835</v>
      </c>
      <c r="O71" s="143">
        <f t="shared" si="35"/>
        <v>1.2670777893808192</v>
      </c>
      <c r="P71" s="52">
        <f t="shared" si="42"/>
        <v>0.14501611188179048</v>
      </c>
    </row>
    <row r="72" spans="1:16" ht="20.100000000000001" customHeight="1" x14ac:dyDescent="0.25">
      <c r="A72" s="38" t="s">
        <v>159</v>
      </c>
      <c r="B72" s="19">
        <v>82820.809999999983</v>
      </c>
      <c r="C72" s="140">
        <v>84035.520000000004</v>
      </c>
      <c r="D72" s="247">
        <f t="shared" si="36"/>
        <v>6.6719134901831026E-2</v>
      </c>
      <c r="E72" s="215">
        <f t="shared" si="37"/>
        <v>6.5983875645956439E-2</v>
      </c>
      <c r="F72" s="52">
        <f t="shared" si="38"/>
        <v>1.4666724462125174E-2</v>
      </c>
      <c r="H72" s="19">
        <v>33311.278999999988</v>
      </c>
      <c r="I72" s="140">
        <v>32977.091999999997</v>
      </c>
      <c r="J72" s="214">
        <f t="shared" si="39"/>
        <v>9.3118324156810914E-2</v>
      </c>
      <c r="K72" s="215">
        <f t="shared" si="40"/>
        <v>9.470264566468016E-2</v>
      </c>
      <c r="L72" s="59">
        <f t="shared" si="41"/>
        <v>-1.0032247636003137E-2</v>
      </c>
      <c r="N72" s="40">
        <f t="shared" si="34"/>
        <v>4.0220904625298877</v>
      </c>
      <c r="O72" s="143">
        <f t="shared" si="35"/>
        <v>3.924184916092623</v>
      </c>
      <c r="P72" s="52">
        <f t="shared" si="42"/>
        <v>-2.4341955346196334E-2</v>
      </c>
    </row>
    <row r="73" spans="1:16" ht="20.100000000000001" customHeight="1" x14ac:dyDescent="0.25">
      <c r="A73" s="38" t="s">
        <v>160</v>
      </c>
      <c r="B73" s="19">
        <v>87220.999999999971</v>
      </c>
      <c r="C73" s="140">
        <v>91919.620000000024</v>
      </c>
      <c r="D73" s="247">
        <f t="shared" si="36"/>
        <v>7.0263858386226882E-2</v>
      </c>
      <c r="E73" s="215">
        <f t="shared" si="37"/>
        <v>7.2174394535829287E-2</v>
      </c>
      <c r="F73" s="52">
        <f t="shared" si="38"/>
        <v>5.3870283532636121E-2</v>
      </c>
      <c r="H73" s="19">
        <v>30763.455999999984</v>
      </c>
      <c r="I73" s="140">
        <v>20975.333000000002</v>
      </c>
      <c r="J73" s="214">
        <f t="shared" si="39"/>
        <v>8.5996141666964787E-2</v>
      </c>
      <c r="K73" s="215">
        <f t="shared" si="40"/>
        <v>6.0236346151979474E-2</v>
      </c>
      <c r="L73" s="59">
        <f t="shared" si="41"/>
        <v>-0.31817371234233199</v>
      </c>
      <c r="N73" s="40">
        <f t="shared" si="34"/>
        <v>3.5270698570298431</v>
      </c>
      <c r="O73" s="143">
        <f t="shared" si="35"/>
        <v>2.281921204635093</v>
      </c>
      <c r="P73" s="52">
        <f t="shared" si="42"/>
        <v>-0.35302636547247007</v>
      </c>
    </row>
    <row r="74" spans="1:16" ht="20.100000000000001" customHeight="1" x14ac:dyDescent="0.25">
      <c r="A74" s="38" t="s">
        <v>161</v>
      </c>
      <c r="B74" s="19">
        <v>56877.289999999986</v>
      </c>
      <c r="C74" s="140">
        <v>53126.280000000021</v>
      </c>
      <c r="D74" s="247">
        <f t="shared" si="36"/>
        <v>4.5819445431173215E-2</v>
      </c>
      <c r="E74" s="215">
        <f t="shared" si="37"/>
        <v>4.1714240038643949E-2</v>
      </c>
      <c r="F74" s="52">
        <f t="shared" si="38"/>
        <v>-6.5949168815883571E-2</v>
      </c>
      <c r="H74" s="19">
        <v>19707.911000000004</v>
      </c>
      <c r="I74" s="140">
        <v>18879.849999999999</v>
      </c>
      <c r="J74" s="214">
        <f t="shared" si="39"/>
        <v>5.5091479524144976E-2</v>
      </c>
      <c r="K74" s="215">
        <f t="shared" si="40"/>
        <v>5.4218599528191018E-2</v>
      </c>
      <c r="L74" s="59">
        <f t="shared" si="41"/>
        <v>-4.2016680509669696E-2</v>
      </c>
      <c r="N74" s="40">
        <f t="shared" si="34"/>
        <v>3.4649876954404841</v>
      </c>
      <c r="O74" s="143">
        <f t="shared" si="35"/>
        <v>3.5537684927309026</v>
      </c>
      <c r="P74" s="52">
        <f t="shared" si="42"/>
        <v>2.56222547073525E-2</v>
      </c>
    </row>
    <row r="75" spans="1:16" ht="20.100000000000001" customHeight="1" x14ac:dyDescent="0.25">
      <c r="A75" s="38" t="s">
        <v>162</v>
      </c>
      <c r="B75" s="19">
        <v>3492.4299999999989</v>
      </c>
      <c r="C75" s="140">
        <v>3600.4000000000005</v>
      </c>
      <c r="D75" s="247">
        <f t="shared" si="36"/>
        <v>2.813446382680895E-3</v>
      </c>
      <c r="E75" s="215">
        <f t="shared" si="37"/>
        <v>2.8269991769635221E-3</v>
      </c>
      <c r="F75" s="52">
        <f t="shared" si="38"/>
        <v>3.0915437102533666E-2</v>
      </c>
      <c r="H75" s="19">
        <v>8878.0379999999986</v>
      </c>
      <c r="I75" s="140">
        <v>9570.1430000000055</v>
      </c>
      <c r="J75" s="214">
        <f t="shared" si="39"/>
        <v>2.4817660719676525E-2</v>
      </c>
      <c r="K75" s="215">
        <f t="shared" si="40"/>
        <v>2.7483255997506385E-2</v>
      </c>
      <c r="L75" s="59">
        <f t="shared" si="41"/>
        <v>7.7956976530175581E-2</v>
      </c>
      <c r="N75" s="40">
        <f t="shared" si="34"/>
        <v>25.420804425571887</v>
      </c>
      <c r="O75" s="143">
        <f t="shared" si="35"/>
        <v>26.580777135873802</v>
      </c>
      <c r="P75" s="52">
        <f t="shared" si="42"/>
        <v>4.563084200179944E-2</v>
      </c>
    </row>
    <row r="76" spans="1:16" ht="20.100000000000001" customHeight="1" x14ac:dyDescent="0.25">
      <c r="A76" s="38" t="s">
        <v>163</v>
      </c>
      <c r="B76" s="19">
        <v>24655.169999999987</v>
      </c>
      <c r="C76" s="140">
        <v>25295.869999999988</v>
      </c>
      <c r="D76" s="247">
        <f t="shared" si="36"/>
        <v>1.9861815083160581E-2</v>
      </c>
      <c r="E76" s="215">
        <f t="shared" si="37"/>
        <v>1.9862071900504447E-2</v>
      </c>
      <c r="F76" s="52">
        <f t="shared" si="38"/>
        <v>2.5986436110560222E-2</v>
      </c>
      <c r="H76" s="19">
        <v>8023.8200000000006</v>
      </c>
      <c r="I76" s="140">
        <v>8761.3319999999949</v>
      </c>
      <c r="J76" s="214">
        <f t="shared" si="39"/>
        <v>2.2429780367661745E-2</v>
      </c>
      <c r="K76" s="215">
        <f t="shared" si="40"/>
        <v>2.5160536288239822E-2</v>
      </c>
      <c r="L76" s="59">
        <f t="shared" si="41"/>
        <v>9.1915322128362079E-2</v>
      </c>
      <c r="N76" s="40">
        <f t="shared" si="34"/>
        <v>3.2544168221107399</v>
      </c>
      <c r="O76" s="143">
        <f t="shared" si="35"/>
        <v>3.4635424676043951</v>
      </c>
      <c r="P76" s="52">
        <f t="shared" si="42"/>
        <v>6.4259023021525905E-2</v>
      </c>
    </row>
    <row r="77" spans="1:16" ht="20.100000000000001" customHeight="1" x14ac:dyDescent="0.25">
      <c r="A77" s="38" t="s">
        <v>164</v>
      </c>
      <c r="B77" s="19">
        <v>13833.980000000003</v>
      </c>
      <c r="C77" s="140">
        <v>14181.380000000003</v>
      </c>
      <c r="D77" s="247">
        <f t="shared" si="36"/>
        <v>1.1144435533161688E-2</v>
      </c>
      <c r="E77" s="215">
        <f t="shared" si="37"/>
        <v>1.1135082098713186E-2</v>
      </c>
      <c r="F77" s="52">
        <f t="shared" si="38"/>
        <v>2.5112079097989123E-2</v>
      </c>
      <c r="H77" s="19">
        <v>5419.4789999999985</v>
      </c>
      <c r="I77" s="140">
        <v>5508.3569999999991</v>
      </c>
      <c r="J77" s="214">
        <f t="shared" si="39"/>
        <v>1.5149607503303296E-2</v>
      </c>
      <c r="K77" s="215">
        <f t="shared" si="40"/>
        <v>1.581873808538244E-2</v>
      </c>
      <c r="L77" s="59">
        <f t="shared" si="41"/>
        <v>1.6399731413296488E-2</v>
      </c>
      <c r="N77" s="40">
        <f t="shared" si="34"/>
        <v>3.9175125307395247</v>
      </c>
      <c r="O77" s="143">
        <f t="shared" si="35"/>
        <v>3.8842178969888668</v>
      </c>
      <c r="P77" s="52">
        <f t="shared" si="42"/>
        <v>-8.4989220811433428E-3</v>
      </c>
    </row>
    <row r="78" spans="1:16" ht="20.100000000000001" customHeight="1" x14ac:dyDescent="0.25">
      <c r="A78" s="38" t="s">
        <v>165</v>
      </c>
      <c r="B78" s="19">
        <v>57273.249999999978</v>
      </c>
      <c r="C78" s="140">
        <v>67902.570000000007</v>
      </c>
      <c r="D78" s="247">
        <f t="shared" si="36"/>
        <v>4.6138424545911751E-2</v>
      </c>
      <c r="E78" s="215">
        <f t="shared" si="37"/>
        <v>5.3316439702174187E-2</v>
      </c>
      <c r="F78" s="52">
        <f t="shared" si="38"/>
        <v>0.18558960771389843</v>
      </c>
      <c r="H78" s="19">
        <v>4609.7110000000002</v>
      </c>
      <c r="I78" s="140">
        <v>5431.0690000000013</v>
      </c>
      <c r="J78" s="214">
        <f t="shared" si="39"/>
        <v>1.2885982647715724E-2</v>
      </c>
      <c r="K78" s="215">
        <f t="shared" si="40"/>
        <v>1.5596784673658581E-2</v>
      </c>
      <c r="L78" s="59">
        <f t="shared" si="41"/>
        <v>0.1781799336227371</v>
      </c>
      <c r="N78" s="40">
        <f t="shared" si="34"/>
        <v>0.80486282863291359</v>
      </c>
      <c r="O78" s="143">
        <f t="shared" si="35"/>
        <v>0.79983261311022558</v>
      </c>
      <c r="P78" s="52">
        <f t="shared" si="42"/>
        <v>-6.249779892596106E-3</v>
      </c>
    </row>
    <row r="79" spans="1:16" ht="20.100000000000001" customHeight="1" x14ac:dyDescent="0.25">
      <c r="A79" s="38" t="s">
        <v>198</v>
      </c>
      <c r="B79" s="19">
        <v>16271.839999999997</v>
      </c>
      <c r="C79" s="140">
        <v>20257.239999999994</v>
      </c>
      <c r="D79" s="247">
        <f t="shared" si="36"/>
        <v>1.3108336999614108E-2</v>
      </c>
      <c r="E79" s="215">
        <f t="shared" si="37"/>
        <v>1.5905788470045694E-2</v>
      </c>
      <c r="F79" s="52">
        <f t="shared" si="38"/>
        <v>0.24492620379748073</v>
      </c>
      <c r="H79" s="19">
        <v>3716.4139999999998</v>
      </c>
      <c r="I79" s="140">
        <v>4392.1639999999989</v>
      </c>
      <c r="J79" s="214">
        <f t="shared" si="39"/>
        <v>1.0388860888617048E-2</v>
      </c>
      <c r="K79" s="215">
        <f t="shared" si="40"/>
        <v>1.2613287763310489E-2</v>
      </c>
      <c r="L79" s="59">
        <f t="shared" si="41"/>
        <v>0.18182850457457084</v>
      </c>
      <c r="N79" s="40">
        <f t="shared" si="34"/>
        <v>2.2839543653329928</v>
      </c>
      <c r="O79" s="143">
        <f t="shared" si="35"/>
        <v>2.1681946800255121</v>
      </c>
      <c r="P79" s="52">
        <f t="shared" si="42"/>
        <v>-5.0683887149646854E-2</v>
      </c>
    </row>
    <row r="80" spans="1:16" ht="20.100000000000001" customHeight="1" x14ac:dyDescent="0.25">
      <c r="A80" s="38" t="s">
        <v>200</v>
      </c>
      <c r="B80" s="19">
        <v>11410.2</v>
      </c>
      <c r="C80" s="140">
        <v>8609.4900000000016</v>
      </c>
      <c r="D80" s="247">
        <f t="shared" si="36"/>
        <v>9.1918766920641385E-3</v>
      </c>
      <c r="E80" s="215">
        <f t="shared" si="37"/>
        <v>6.7600880857892664E-3</v>
      </c>
      <c r="F80" s="52">
        <f t="shared" si="38"/>
        <v>-0.24545669663984845</v>
      </c>
      <c r="H80" s="19">
        <v>4263.7669999999989</v>
      </c>
      <c r="I80" s="140">
        <v>3507.3400000000006</v>
      </c>
      <c r="J80" s="214">
        <f t="shared" si="39"/>
        <v>1.1918931051404938E-2</v>
      </c>
      <c r="K80" s="215">
        <f t="shared" si="40"/>
        <v>1.0072276149927331E-2</v>
      </c>
      <c r="L80" s="59">
        <f t="shared" si="41"/>
        <v>-0.1774081463644703</v>
      </c>
      <c r="N80" s="40">
        <f t="shared" si="34"/>
        <v>3.7368030358801763</v>
      </c>
      <c r="O80" s="143">
        <f t="shared" si="35"/>
        <v>4.0738069270072907</v>
      </c>
      <c r="P80" s="52">
        <f t="shared" si="42"/>
        <v>9.0185082780991618E-2</v>
      </c>
    </row>
    <row r="81" spans="1:16" ht="20.100000000000001" customHeight="1" x14ac:dyDescent="0.25">
      <c r="A81" s="38" t="s">
        <v>166</v>
      </c>
      <c r="B81" s="19">
        <v>18879.380000000005</v>
      </c>
      <c r="C81" s="140">
        <v>28760.670000000006</v>
      </c>
      <c r="D81" s="247">
        <f t="shared" si="36"/>
        <v>1.5208929990939852E-2</v>
      </c>
      <c r="E81" s="215">
        <f t="shared" si="37"/>
        <v>2.2582599272002964E-2</v>
      </c>
      <c r="F81" s="52">
        <f t="shared" ref="F81:F86" si="43">(C81-B81)/B81</f>
        <v>0.52339059863194648</v>
      </c>
      <c r="H81" s="19">
        <v>2164.2100000000014</v>
      </c>
      <c r="I81" s="140">
        <v>3166.3209999999985</v>
      </c>
      <c r="J81" s="214">
        <f t="shared" si="39"/>
        <v>6.0498309993864833E-3</v>
      </c>
      <c r="K81" s="215">
        <f t="shared" si="40"/>
        <v>9.0929477870163814E-3</v>
      </c>
      <c r="L81" s="59">
        <f>(I81-H81)/H81</f>
        <v>0.46303778283992614</v>
      </c>
      <c r="N81" s="40">
        <f t="shared" si="34"/>
        <v>1.1463353139774721</v>
      </c>
      <c r="O81" s="143">
        <f t="shared" si="35"/>
        <v>1.1009204583898768</v>
      </c>
      <c r="P81" s="52">
        <f>(O81-N81)/N81</f>
        <v>-3.9617426972582803E-2</v>
      </c>
    </row>
    <row r="82" spans="1:16" ht="20.100000000000001" customHeight="1" x14ac:dyDescent="0.25">
      <c r="A82" s="38" t="s">
        <v>211</v>
      </c>
      <c r="B82" s="19">
        <v>9012.2600000000057</v>
      </c>
      <c r="C82" s="140">
        <v>8756.510000000002</v>
      </c>
      <c r="D82" s="247">
        <f t="shared" si="36"/>
        <v>7.2601341463622024E-3</v>
      </c>
      <c r="E82" s="215">
        <f t="shared" si="37"/>
        <v>6.8755267645463983E-3</v>
      </c>
      <c r="F82" s="52">
        <f>(C82-B82)/B82</f>
        <v>-2.837800951148807E-2</v>
      </c>
      <c r="H82" s="19">
        <v>2613.9719999999993</v>
      </c>
      <c r="I82" s="140">
        <v>2603.9690000000005</v>
      </c>
      <c r="J82" s="214">
        <f t="shared" si="39"/>
        <v>7.3070953544842089E-3</v>
      </c>
      <c r="K82" s="215">
        <f t="shared" si="40"/>
        <v>7.4780018058842671E-3</v>
      </c>
      <c r="L82" s="59">
        <f>(I82-H82)/H82</f>
        <v>-3.8267433622084686E-3</v>
      </c>
      <c r="N82" s="40">
        <f t="shared" si="34"/>
        <v>2.9004622591891467</v>
      </c>
      <c r="O82" s="143">
        <f t="shared" si="35"/>
        <v>2.973752099866271</v>
      </c>
      <c r="P82" s="52">
        <f>(O82-N82)/N82</f>
        <v>2.5268331089270304E-2</v>
      </c>
    </row>
    <row r="83" spans="1:16" ht="20.100000000000001" customHeight="1" x14ac:dyDescent="0.25">
      <c r="A83" s="38" t="s">
        <v>212</v>
      </c>
      <c r="B83" s="19">
        <v>3744.5400000000027</v>
      </c>
      <c r="C83" s="140">
        <v>4500.130000000001</v>
      </c>
      <c r="D83" s="247">
        <f t="shared" si="36"/>
        <v>3.0165422120998647E-3</v>
      </c>
      <c r="E83" s="215">
        <f t="shared" si="37"/>
        <v>3.5334584507912608E-3</v>
      </c>
      <c r="F83" s="52">
        <f>(C83-B83)/B83</f>
        <v>0.20178446484748402</v>
      </c>
      <c r="H83" s="19">
        <v>2454.9960000000001</v>
      </c>
      <c r="I83" s="140">
        <v>2494.7330000000002</v>
      </c>
      <c r="J83" s="214">
        <f t="shared" si="39"/>
        <v>6.8626939641577333E-3</v>
      </c>
      <c r="K83" s="215">
        <f t="shared" si="40"/>
        <v>7.1643010647204604E-3</v>
      </c>
      <c r="L83" s="59">
        <f>(I83-H83)/H83</f>
        <v>1.6186177085420944E-2</v>
      </c>
      <c r="N83" s="40">
        <f t="shared" si="34"/>
        <v>6.5562018298642775</v>
      </c>
      <c r="O83" s="143">
        <f t="shared" si="35"/>
        <v>5.5436909600389317</v>
      </c>
      <c r="P83" s="52">
        <f>(O83-N83)/N83</f>
        <v>-0.15443558574009095</v>
      </c>
    </row>
    <row r="84" spans="1:16" ht="20.100000000000001" customHeight="1" x14ac:dyDescent="0.25">
      <c r="A84" s="38" t="s">
        <v>167</v>
      </c>
      <c r="B84" s="19">
        <v>8352.619999999999</v>
      </c>
      <c r="C84" s="140">
        <v>6990.989999999998</v>
      </c>
      <c r="D84" s="247">
        <f t="shared" si="36"/>
        <v>6.7287385931595204E-3</v>
      </c>
      <c r="E84" s="215">
        <f t="shared" si="37"/>
        <v>5.4892575758694051E-3</v>
      </c>
      <c r="F84" s="52">
        <f t="shared" si="43"/>
        <v>-0.16301831042235865</v>
      </c>
      <c r="H84" s="19">
        <v>3452.597999999999</v>
      </c>
      <c r="I84" s="140">
        <v>2459.5240000000003</v>
      </c>
      <c r="J84" s="214">
        <f t="shared" si="39"/>
        <v>9.6513898414755279E-3</v>
      </c>
      <c r="K84" s="215">
        <f t="shared" si="40"/>
        <v>7.0631888911180177E-3</v>
      </c>
      <c r="L84" s="59">
        <f t="shared" si="41"/>
        <v>-0.28763093763015529</v>
      </c>
      <c r="N84" s="40">
        <f t="shared" si="34"/>
        <v>4.1335509097744172</v>
      </c>
      <c r="O84" s="143">
        <f t="shared" si="35"/>
        <v>3.5181340554056022</v>
      </c>
      <c r="P84" s="52">
        <f t="shared" si="42"/>
        <v>-0.14888333730535824</v>
      </c>
    </row>
    <row r="85" spans="1:16" ht="20.100000000000001" customHeight="1" x14ac:dyDescent="0.25">
      <c r="A85" s="38" t="s">
        <v>213</v>
      </c>
      <c r="B85" s="19">
        <v>11595.979999999998</v>
      </c>
      <c r="C85" s="140">
        <v>10514.31</v>
      </c>
      <c r="D85" s="247">
        <f t="shared" si="36"/>
        <v>9.3415381223503433E-3</v>
      </c>
      <c r="E85" s="215">
        <f t="shared" si="37"/>
        <v>8.2557342840626942E-3</v>
      </c>
      <c r="F85" s="52">
        <f t="shared" si="43"/>
        <v>-9.3279740047844034E-2</v>
      </c>
      <c r="H85" s="19">
        <v>2627.7709999999997</v>
      </c>
      <c r="I85" s="140">
        <v>2332.3589999999995</v>
      </c>
      <c r="J85" s="214">
        <f t="shared" si="39"/>
        <v>7.3456690686619164E-3</v>
      </c>
      <c r="K85" s="215">
        <f t="shared" si="40"/>
        <v>6.6980001735698139E-3</v>
      </c>
      <c r="L85" s="59">
        <f t="shared" si="41"/>
        <v>-0.11241923287835975</v>
      </c>
      <c r="N85" s="40">
        <f t="shared" si="34"/>
        <v>2.266105150233098</v>
      </c>
      <c r="O85" s="143">
        <f t="shared" si="35"/>
        <v>2.2182710991020804</v>
      </c>
      <c r="P85" s="52">
        <f t="shared" si="42"/>
        <v>-2.1108487011777553E-2</v>
      </c>
    </row>
    <row r="86" spans="1:16" ht="20.100000000000001" customHeight="1" x14ac:dyDescent="0.25">
      <c r="A86" s="38" t="s">
        <v>214</v>
      </c>
      <c r="B86" s="19">
        <v>5847.9400000000014</v>
      </c>
      <c r="C86" s="140">
        <v>7290.88</v>
      </c>
      <c r="D86" s="247">
        <f t="shared" si="36"/>
        <v>4.7110079913226391E-3</v>
      </c>
      <c r="E86" s="215">
        <f t="shared" si="37"/>
        <v>5.7247282966725373E-3</v>
      </c>
      <c r="F86" s="52">
        <f t="shared" si="43"/>
        <v>0.24674329763985239</v>
      </c>
      <c r="H86" s="19">
        <v>1951.7440000000004</v>
      </c>
      <c r="I86" s="140">
        <v>2283.6090000000004</v>
      </c>
      <c r="J86" s="214">
        <f t="shared" si="39"/>
        <v>5.4559037034606463E-3</v>
      </c>
      <c r="K86" s="215">
        <f t="shared" si="40"/>
        <v>6.5580013532932089E-3</v>
      </c>
      <c r="L86" s="59">
        <f t="shared" si="41"/>
        <v>0.17003510706322139</v>
      </c>
      <c r="N86" s="40">
        <f t="shared" si="34"/>
        <v>3.3374897827269088</v>
      </c>
      <c r="O86" s="143">
        <f t="shared" si="35"/>
        <v>3.1321445422226128</v>
      </c>
      <c r="P86" s="52">
        <f t="shared" si="42"/>
        <v>-6.1526852177062788E-2</v>
      </c>
    </row>
    <row r="87" spans="1:16" ht="20.100000000000001" customHeight="1" x14ac:dyDescent="0.25">
      <c r="A87" s="38" t="s">
        <v>168</v>
      </c>
      <c r="B87" s="19">
        <v>25993.920000000006</v>
      </c>
      <c r="C87" s="140">
        <v>25801.069999999982</v>
      </c>
      <c r="D87" s="247">
        <f t="shared" si="36"/>
        <v>2.0940290913689499E-2</v>
      </c>
      <c r="E87" s="215">
        <f t="shared" si="37"/>
        <v>2.0258750042989156E-2</v>
      </c>
      <c r="F87" s="52">
        <f t="shared" ref="F87:F88" si="44">(C87-B87)/B87</f>
        <v>-7.4190426068874559E-3</v>
      </c>
      <c r="H87" s="19">
        <v>1540.7370000000003</v>
      </c>
      <c r="I87" s="140">
        <v>2015.3979999999995</v>
      </c>
      <c r="J87" s="214">
        <f t="shared" si="39"/>
        <v>4.3069750460915197E-3</v>
      </c>
      <c r="K87" s="215">
        <f t="shared" si="40"/>
        <v>5.7877608694940422E-3</v>
      </c>
      <c r="L87" s="59">
        <f t="shared" ref="L87:L88" si="45">(I87-H87)/H87</f>
        <v>0.30807399316041545</v>
      </c>
      <c r="N87" s="40">
        <f t="shared" si="34"/>
        <v>0.59272976142113232</v>
      </c>
      <c r="O87" s="143">
        <f t="shared" si="35"/>
        <v>0.78112961981809326</v>
      </c>
      <c r="P87" s="52">
        <f t="shared" ref="P87:P88" si="46">(O87-N87)/N87</f>
        <v>0.31785118726829636</v>
      </c>
    </row>
    <row r="88" spans="1:16" ht="20.100000000000001" customHeight="1" x14ac:dyDescent="0.25">
      <c r="A88" s="38" t="s">
        <v>169</v>
      </c>
      <c r="B88" s="19">
        <v>8993.74</v>
      </c>
      <c r="C88" s="140">
        <v>7117.3700000000008</v>
      </c>
      <c r="D88" s="247">
        <f t="shared" si="36"/>
        <v>7.245214727216431E-3</v>
      </c>
      <c r="E88" s="215">
        <f t="shared" si="37"/>
        <v>5.5884899267150496E-3</v>
      </c>
      <c r="F88" s="52">
        <f t="shared" si="44"/>
        <v>-0.20863066977697811</v>
      </c>
      <c r="H88" s="19">
        <v>2144.9419999999996</v>
      </c>
      <c r="I88" s="140">
        <v>1937.8959999999988</v>
      </c>
      <c r="J88" s="214">
        <f t="shared" si="39"/>
        <v>5.9959692467394712E-3</v>
      </c>
      <c r="K88" s="215">
        <f t="shared" si="40"/>
        <v>5.5651928988462943E-3</v>
      </c>
      <c r="L88" s="59">
        <f t="shared" si="45"/>
        <v>-9.6527551793941638E-2</v>
      </c>
      <c r="N88" s="40">
        <f t="shared" si="34"/>
        <v>2.3849277386270891</v>
      </c>
      <c r="O88" s="143">
        <f t="shared" si="35"/>
        <v>2.7227697871545224</v>
      </c>
      <c r="P88" s="52">
        <f t="shared" si="46"/>
        <v>0.14165714250190073</v>
      </c>
    </row>
    <row r="89" spans="1:16" ht="20.100000000000001" customHeight="1" x14ac:dyDescent="0.25">
      <c r="A89" s="38" t="s">
        <v>215</v>
      </c>
      <c r="B89" s="19">
        <v>2756.1400000000003</v>
      </c>
      <c r="C89" s="140">
        <v>2472.89</v>
      </c>
      <c r="D89" s="247">
        <f t="shared" si="36"/>
        <v>2.2203028015342114E-3</v>
      </c>
      <c r="E89" s="215">
        <f t="shared" si="37"/>
        <v>1.9416892552831138E-3</v>
      </c>
      <c r="F89" s="52">
        <f t="shared" ref="F89:F94" si="47">(C89-B89)/B89</f>
        <v>-0.10277054140936252</v>
      </c>
      <c r="H89" s="19">
        <v>1806.4689999999996</v>
      </c>
      <c r="I89" s="140">
        <v>1873.8799999999999</v>
      </c>
      <c r="J89" s="214">
        <f t="shared" si="39"/>
        <v>5.0498020781858926E-3</v>
      </c>
      <c r="K89" s="215">
        <f t="shared" si="40"/>
        <v>5.3813536274857363E-3</v>
      </c>
      <c r="L89" s="59">
        <f t="shared" ref="L89:L94" si="48">(I89-H89)/H89</f>
        <v>3.7316444400651384E-2</v>
      </c>
      <c r="N89" s="40">
        <f t="shared" si="34"/>
        <v>6.5543441189489631</v>
      </c>
      <c r="O89" s="143">
        <f t="shared" si="35"/>
        <v>7.5776924974422641</v>
      </c>
      <c r="P89" s="52">
        <f t="shared" ref="P89:P92" si="49">(O89-N89)/N89</f>
        <v>0.15613284257302659</v>
      </c>
    </row>
    <row r="90" spans="1:16" ht="20.100000000000001" customHeight="1" x14ac:dyDescent="0.25">
      <c r="A90" s="38" t="s">
        <v>216</v>
      </c>
      <c r="B90" s="19">
        <v>3325.28</v>
      </c>
      <c r="C90" s="140">
        <v>3965.12</v>
      </c>
      <c r="D90" s="247">
        <f t="shared" si="36"/>
        <v>2.6787929858010412E-3</v>
      </c>
      <c r="E90" s="215">
        <f t="shared" si="37"/>
        <v>3.1133737852909672E-3</v>
      </c>
      <c r="F90" s="52">
        <f t="shared" si="47"/>
        <v>0.192416879180099</v>
      </c>
      <c r="H90" s="19">
        <v>1307.9479999999999</v>
      </c>
      <c r="I90" s="140">
        <v>1712.0440000000001</v>
      </c>
      <c r="J90" s="214">
        <f t="shared" si="39"/>
        <v>3.6562368513155127E-3</v>
      </c>
      <c r="K90" s="215">
        <f t="shared" si="40"/>
        <v>4.9165977489568123E-3</v>
      </c>
      <c r="L90" s="59">
        <f t="shared" si="48"/>
        <v>0.30895417860648916</v>
      </c>
      <c r="N90" s="40">
        <f t="shared" si="34"/>
        <v>3.9333469662705092</v>
      </c>
      <c r="O90" s="143">
        <f t="shared" si="35"/>
        <v>4.3177608748285055</v>
      </c>
      <c r="P90" s="52">
        <f t="shared" si="49"/>
        <v>9.7732010894143656E-2</v>
      </c>
    </row>
    <row r="91" spans="1:16" ht="20.100000000000001" customHeight="1" x14ac:dyDescent="0.25">
      <c r="A91" s="38" t="s">
        <v>170</v>
      </c>
      <c r="B91" s="19">
        <v>5504.5899999999983</v>
      </c>
      <c r="C91" s="140">
        <v>6146.6900000000005</v>
      </c>
      <c r="D91" s="247">
        <f t="shared" si="36"/>
        <v>4.4344106606693419E-3</v>
      </c>
      <c r="E91" s="215">
        <f t="shared" si="37"/>
        <v>4.8263214006915647E-3</v>
      </c>
      <c r="F91" s="52">
        <f t="shared" si="47"/>
        <v>0.11664810639847879</v>
      </c>
      <c r="H91" s="19">
        <v>1137.4850000000001</v>
      </c>
      <c r="I91" s="140">
        <v>1306.2999999999997</v>
      </c>
      <c r="J91" s="214">
        <f t="shared" si="39"/>
        <v>3.1797247098650917E-3</v>
      </c>
      <c r="K91" s="215">
        <f t="shared" si="40"/>
        <v>3.7513940292786181E-3</v>
      </c>
      <c r="L91" s="59">
        <f t="shared" si="48"/>
        <v>0.14841074827360323</v>
      </c>
      <c r="N91" s="40">
        <f t="shared" si="34"/>
        <v>2.0664300156778261</v>
      </c>
      <c r="O91" s="143">
        <f t="shared" si="35"/>
        <v>2.1252088522440529</v>
      </c>
      <c r="P91" s="52">
        <f t="shared" si="49"/>
        <v>2.8444629685146255E-2</v>
      </c>
    </row>
    <row r="92" spans="1:16" ht="20.100000000000001" customHeight="1" x14ac:dyDescent="0.25">
      <c r="A92" s="38" t="s">
        <v>217</v>
      </c>
      <c r="B92" s="19">
        <v>438.92000000000007</v>
      </c>
      <c r="C92" s="140">
        <v>463.13999999999993</v>
      </c>
      <c r="D92" s="247">
        <f t="shared" si="36"/>
        <v>3.5358701141792367E-4</v>
      </c>
      <c r="E92" s="215">
        <f t="shared" si="37"/>
        <v>3.6365303822322111E-4</v>
      </c>
      <c r="F92" s="52">
        <f t="shared" si="47"/>
        <v>5.5180898569215014E-2</v>
      </c>
      <c r="H92" s="19">
        <v>479.63800000000009</v>
      </c>
      <c r="I92" s="140">
        <v>1048.671</v>
      </c>
      <c r="J92" s="214">
        <f t="shared" si="39"/>
        <v>1.3407797029325863E-3</v>
      </c>
      <c r="K92" s="215">
        <f t="shared" si="40"/>
        <v>3.011542622734164E-3</v>
      </c>
      <c r="L92" s="59">
        <f t="shared" si="48"/>
        <v>1.1863801450260401</v>
      </c>
      <c r="N92" s="40">
        <f t="shared" si="34"/>
        <v>10.927686138704091</v>
      </c>
      <c r="O92" s="143">
        <f t="shared" si="35"/>
        <v>22.642635056354457</v>
      </c>
      <c r="P92" s="52">
        <f t="shared" si="49"/>
        <v>1.0720429530052038</v>
      </c>
    </row>
    <row r="93" spans="1:16" ht="20.100000000000001" customHeight="1" x14ac:dyDescent="0.25">
      <c r="A93" s="38" t="s">
        <v>218</v>
      </c>
      <c r="B93" s="19">
        <v>648.09</v>
      </c>
      <c r="C93" s="140">
        <v>1322.2999999999997</v>
      </c>
      <c r="D93" s="247">
        <f t="shared" si="36"/>
        <v>5.2209105584125146E-4</v>
      </c>
      <c r="E93" s="215">
        <f t="shared" si="37"/>
        <v>1.0382571413450905E-3</v>
      </c>
      <c r="F93" s="52">
        <f t="shared" si="47"/>
        <v>1.0403030443302623</v>
      </c>
      <c r="H93" s="19">
        <v>557.57599999999991</v>
      </c>
      <c r="I93" s="140">
        <v>845.0019999999995</v>
      </c>
      <c r="J93" s="214">
        <f t="shared" si="39"/>
        <v>1.5586475292665291E-3</v>
      </c>
      <c r="K93" s="215">
        <f t="shared" si="40"/>
        <v>2.4266519616692106E-3</v>
      </c>
      <c r="L93" s="59">
        <f t="shared" si="48"/>
        <v>0.51549205848171309</v>
      </c>
      <c r="N93" s="40">
        <f t="shared" ref="N93:N94" si="50">(H93/B93)*10</f>
        <v>8.6033729883195225</v>
      </c>
      <c r="O93" s="143">
        <f t="shared" ref="O93:O94" si="51">(I93/C93)*10</f>
        <v>6.3903955229524287</v>
      </c>
      <c r="P93" s="52">
        <f t="shared" ref="P93:P94" si="52">(O93-N93)/N93</f>
        <v>-0.25722207654736934</v>
      </c>
    </row>
    <row r="94" spans="1:16" ht="20.100000000000001" customHeight="1" x14ac:dyDescent="0.25">
      <c r="A94" s="38" t="s">
        <v>219</v>
      </c>
      <c r="B94" s="19">
        <v>5594.6600000000008</v>
      </c>
      <c r="C94" s="140">
        <v>3065.08</v>
      </c>
      <c r="D94" s="247">
        <f t="shared" si="36"/>
        <v>4.5069696284047219E-3</v>
      </c>
      <c r="E94" s="215">
        <f t="shared" si="37"/>
        <v>2.4066711024684343E-3</v>
      </c>
      <c r="F94" s="52">
        <f t="shared" si="47"/>
        <v>-0.45214186384874155</v>
      </c>
      <c r="H94" s="19">
        <v>1561.4789999999998</v>
      </c>
      <c r="I94" s="140">
        <v>804.995</v>
      </c>
      <c r="J94" s="214">
        <f t="shared" si="39"/>
        <v>4.3649572172252222E-3</v>
      </c>
      <c r="K94" s="215">
        <f t="shared" si="40"/>
        <v>2.3117610323808786E-3</v>
      </c>
      <c r="L94" s="59">
        <f t="shared" si="48"/>
        <v>-0.48446632967846504</v>
      </c>
      <c r="N94" s="40">
        <f t="shared" si="50"/>
        <v>2.7910167910114279</v>
      </c>
      <c r="O94" s="143">
        <f t="shared" si="51"/>
        <v>2.6263425424458742</v>
      </c>
      <c r="P94" s="52">
        <f t="shared" si="52"/>
        <v>-5.9001525571574183E-2</v>
      </c>
    </row>
    <row r="95" spans="1:16" ht="20.100000000000001" customHeight="1" thickBot="1" x14ac:dyDescent="0.3">
      <c r="A95" s="8" t="s">
        <v>17</v>
      </c>
      <c r="B95" s="19">
        <f>B96-SUM(B68:B94)</f>
        <v>45154.679999999469</v>
      </c>
      <c r="C95" s="140">
        <f>C96-SUM(C68:C94)</f>
        <v>44508.529999999795</v>
      </c>
      <c r="D95" s="247">
        <f t="shared" si="36"/>
        <v>3.6375896183205365E-2</v>
      </c>
      <c r="E95" s="215">
        <f t="shared" si="37"/>
        <v>3.4947666280928685E-2</v>
      </c>
      <c r="F95" s="52">
        <f t="shared" si="38"/>
        <v>-1.4309701674326596E-2</v>
      </c>
      <c r="H95" s="19">
        <f>H96-SUM(H68:H94)</f>
        <v>14297.78100000025</v>
      </c>
      <c r="I95" s="140">
        <f>I96-SUM(I68:I94)</f>
        <v>13316.73300000024</v>
      </c>
      <c r="J95" s="214">
        <f t="shared" si="39"/>
        <v>3.9968006208381132E-2</v>
      </c>
      <c r="K95" s="215">
        <f t="shared" si="40"/>
        <v>3.824260328079189E-2</v>
      </c>
      <c r="L95" s="59">
        <f t="shared" si="41"/>
        <v>-6.861540262786181E-2</v>
      </c>
      <c r="N95" s="40">
        <f t="shared" si="34"/>
        <v>3.166400692021385</v>
      </c>
      <c r="O95" s="143">
        <f t="shared" si="35"/>
        <v>2.9919507564056373</v>
      </c>
      <c r="P95" s="52">
        <f t="shared" si="42"/>
        <v>-5.5094080814005027E-2</v>
      </c>
    </row>
    <row r="96" spans="1:16" s="1" customFormat="1" ht="26.25" customHeight="1" thickBot="1" x14ac:dyDescent="0.3">
      <c r="A96" s="12" t="s">
        <v>18</v>
      </c>
      <c r="B96" s="17">
        <v>1241335.189999999</v>
      </c>
      <c r="C96" s="145">
        <v>1273576.5999999999</v>
      </c>
      <c r="D96" s="243">
        <f>SUM(D68:D95)</f>
        <v>1</v>
      </c>
      <c r="E96" s="244">
        <f>SUM(E68:E95)</f>
        <v>1</v>
      </c>
      <c r="F96" s="57">
        <f t="shared" si="38"/>
        <v>2.5973170066983176E-2</v>
      </c>
      <c r="H96" s="17">
        <v>357730.65400000021</v>
      </c>
      <c r="I96" s="145">
        <v>348217.2200000002</v>
      </c>
      <c r="J96" s="255">
        <f t="shared" si="39"/>
        <v>1</v>
      </c>
      <c r="K96" s="244">
        <f t="shared" si="40"/>
        <v>1</v>
      </c>
      <c r="L96" s="60">
        <f t="shared" si="41"/>
        <v>-2.6593846218166149E-2</v>
      </c>
      <c r="N96" s="37">
        <f t="shared" si="34"/>
        <v>2.8818215811637509</v>
      </c>
      <c r="O96" s="150">
        <f t="shared" si="35"/>
        <v>2.734167854528736</v>
      </c>
      <c r="P96" s="57">
        <f t="shared" si="42"/>
        <v>-5.1236248489536479E-2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82" zoomScaleNormal="100" workbookViewId="0">
      <selection activeCell="C39" sqref="C39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183</v>
      </c>
    </row>
    <row r="3" spans="1:17" ht="8.25" customHeight="1" thickBot="1" x14ac:dyDescent="0.3"/>
    <row r="4" spans="1:17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7" x14ac:dyDescent="0.25">
      <c r="A5" s="378"/>
      <c r="B5" s="372" t="s">
        <v>65</v>
      </c>
      <c r="C5" s="366"/>
      <c r="D5" s="372" t="str">
        <f>B5</f>
        <v>ago</v>
      </c>
      <c r="E5" s="366"/>
      <c r="F5" s="131" t="s">
        <v>150</v>
      </c>
      <c r="H5" s="361" t="str">
        <f>B5</f>
        <v>ago</v>
      </c>
      <c r="I5" s="366"/>
      <c r="J5" s="372" t="str">
        <f>B5</f>
        <v>ago</v>
      </c>
      <c r="K5" s="362"/>
      <c r="L5" s="131" t="str">
        <f>F5</f>
        <v>2025 /2024</v>
      </c>
      <c r="N5" s="361" t="str">
        <f>B5</f>
        <v>ago</v>
      </c>
      <c r="O5" s="362"/>
      <c r="P5" s="131" t="str">
        <f>L5</f>
        <v>2025 /2024</v>
      </c>
    </row>
    <row r="6" spans="1:17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156</v>
      </c>
      <c r="B7" s="19">
        <v>29405.020000000004</v>
      </c>
      <c r="C7" s="147">
        <v>28334.679999999997</v>
      </c>
      <c r="D7" s="214">
        <f>B7/$B$33</f>
        <v>0.1121568609800921</v>
      </c>
      <c r="E7" s="246">
        <f>C7/$C$33</f>
        <v>0.11466294863422274</v>
      </c>
      <c r="F7" s="52">
        <f>(C7-B7)/B7</f>
        <v>-3.6399907226725481E-2</v>
      </c>
      <c r="H7" s="19">
        <v>8820.4839999999986</v>
      </c>
      <c r="I7" s="147">
        <v>8275.8479999999981</v>
      </c>
      <c r="J7" s="214">
        <f t="shared" ref="J7:J32" si="0">H7/$H$33</f>
        <v>0.12792055646971517</v>
      </c>
      <c r="K7" s="246">
        <f>I7/$I$33</f>
        <v>0.12855050000942861</v>
      </c>
      <c r="L7" s="52">
        <f>(I7-H7)/H7</f>
        <v>-6.1746725009648055E-2</v>
      </c>
      <c r="N7" s="40">
        <f t="shared" ref="N7:O33" si="1">(H7/B7)*10</f>
        <v>2.9996524402976084</v>
      </c>
      <c r="O7" s="149">
        <f t="shared" si="1"/>
        <v>2.9207487079437633</v>
      </c>
      <c r="P7" s="52">
        <f>(O7-N7)/N7</f>
        <v>-2.6304291555196539E-2</v>
      </c>
      <c r="Q7" s="2"/>
    </row>
    <row r="8" spans="1:17" ht="20.100000000000001" customHeight="1" x14ac:dyDescent="0.25">
      <c r="A8" s="8" t="s">
        <v>187</v>
      </c>
      <c r="B8" s="19">
        <v>16821.909999999996</v>
      </c>
      <c r="C8" s="140">
        <v>18665.16</v>
      </c>
      <c r="D8" s="214">
        <f t="shared" ref="D8:D32" si="2">B8/$B$33</f>
        <v>6.4162262813955595E-2</v>
      </c>
      <c r="E8" s="215">
        <f t="shared" ref="E8:E32" si="3">C8/$C$33</f>
        <v>7.5532961103832799E-2</v>
      </c>
      <c r="F8" s="52">
        <f t="shared" ref="F8:F33" si="4">(C8-B8)/B8</f>
        <v>0.10957435867865208</v>
      </c>
      <c r="H8" s="19">
        <v>5646.3829999999998</v>
      </c>
      <c r="I8" s="140">
        <v>6059.898000000001</v>
      </c>
      <c r="J8" s="214">
        <f t="shared" si="0"/>
        <v>8.1887621518404202E-2</v>
      </c>
      <c r="K8" s="215">
        <f t="shared" ref="K8:K32" si="5">I8/$I$33</f>
        <v>9.4129679267446267E-2</v>
      </c>
      <c r="L8" s="52">
        <f t="shared" ref="L8:L33" si="6">(I8-H8)/H8</f>
        <v>7.3235379179910617E-2</v>
      </c>
      <c r="N8" s="40">
        <f t="shared" si="1"/>
        <v>3.3565647420536675</v>
      </c>
      <c r="O8" s="143">
        <f t="shared" si="1"/>
        <v>3.246635978475406</v>
      </c>
      <c r="P8" s="52">
        <f t="shared" ref="P8:P33" si="7">(O8-N8)/N8</f>
        <v>-3.2750377849408964E-2</v>
      </c>
      <c r="Q8" s="2"/>
    </row>
    <row r="9" spans="1:17" ht="20.100000000000001" customHeight="1" x14ac:dyDescent="0.25">
      <c r="A9" s="8" t="s">
        <v>155</v>
      </c>
      <c r="B9" s="19">
        <v>18798.070000000003</v>
      </c>
      <c r="C9" s="140">
        <v>12283.68</v>
      </c>
      <c r="D9" s="214">
        <f t="shared" si="2"/>
        <v>7.1699747991466764E-2</v>
      </c>
      <c r="E9" s="215">
        <f t="shared" si="3"/>
        <v>4.970880097743223E-2</v>
      </c>
      <c r="F9" s="52">
        <f t="shared" si="4"/>
        <v>-0.34654568261528984</v>
      </c>
      <c r="H9" s="19">
        <v>8114.1369999999997</v>
      </c>
      <c r="I9" s="140">
        <v>5517.0770000000002</v>
      </c>
      <c r="J9" s="214">
        <f t="shared" si="0"/>
        <v>0.11767664000201185</v>
      </c>
      <c r="K9" s="215">
        <f t="shared" si="5"/>
        <v>8.5697925691786331E-2</v>
      </c>
      <c r="L9" s="52">
        <f t="shared" si="6"/>
        <v>-0.32006607726736674</v>
      </c>
      <c r="N9" s="40">
        <f t="shared" si="1"/>
        <v>4.3164734464761532</v>
      </c>
      <c r="O9" s="143">
        <f t="shared" si="1"/>
        <v>4.4913877600197987</v>
      </c>
      <c r="P9" s="52">
        <f t="shared" si="7"/>
        <v>4.052250424161432E-2</v>
      </c>
      <c r="Q9" s="2"/>
    </row>
    <row r="10" spans="1:17" ht="20.100000000000001" customHeight="1" x14ac:dyDescent="0.25">
      <c r="A10" s="8" t="s">
        <v>157</v>
      </c>
      <c r="B10" s="19">
        <v>16128.260000000002</v>
      </c>
      <c r="C10" s="140">
        <v>15209.870000000004</v>
      </c>
      <c r="D10" s="214">
        <f t="shared" si="2"/>
        <v>6.1516537471179418E-2</v>
      </c>
      <c r="E10" s="215">
        <f t="shared" si="3"/>
        <v>6.1550317227623753E-2</v>
      </c>
      <c r="F10" s="52">
        <f t="shared" si="4"/>
        <v>-5.6942906426359539E-2</v>
      </c>
      <c r="H10" s="19">
        <v>5699.5049999999992</v>
      </c>
      <c r="I10" s="140">
        <v>5351.7659999999996</v>
      </c>
      <c r="J10" s="214">
        <f t="shared" si="0"/>
        <v>8.2658032280532909E-2</v>
      </c>
      <c r="K10" s="215">
        <f t="shared" si="5"/>
        <v>8.313011491190507E-2</v>
      </c>
      <c r="L10" s="52">
        <f t="shared" si="6"/>
        <v>-6.1012140527993156E-2</v>
      </c>
      <c r="N10" s="40">
        <f t="shared" si="1"/>
        <v>3.5338623013269865</v>
      </c>
      <c r="O10" s="143">
        <f t="shared" si="1"/>
        <v>3.5186139000530563</v>
      </c>
      <c r="P10" s="52">
        <f t="shared" si="7"/>
        <v>-4.3149392856095068E-3</v>
      </c>
      <c r="Q10" s="2"/>
    </row>
    <row r="11" spans="1:17" ht="20.100000000000001" customHeight="1" x14ac:dyDescent="0.25">
      <c r="A11" s="8" t="s">
        <v>158</v>
      </c>
      <c r="B11" s="19">
        <v>44200.389999999992</v>
      </c>
      <c r="C11" s="140">
        <v>43542.870000000017</v>
      </c>
      <c r="D11" s="214">
        <f t="shared" si="2"/>
        <v>0.16858947882014197</v>
      </c>
      <c r="E11" s="215">
        <f t="shared" si="3"/>
        <v>0.17620646734660991</v>
      </c>
      <c r="F11" s="52">
        <f t="shared" si="4"/>
        <v>-1.4875886841721874E-2</v>
      </c>
      <c r="H11" s="19">
        <v>4737.4680000000008</v>
      </c>
      <c r="I11" s="140">
        <v>4879.8990000000003</v>
      </c>
      <c r="J11" s="214">
        <f t="shared" si="0"/>
        <v>6.8705928474839792E-2</v>
      </c>
      <c r="K11" s="215">
        <f t="shared" si="5"/>
        <v>7.5800504848024128E-2</v>
      </c>
      <c r="L11" s="52">
        <f t="shared" si="6"/>
        <v>3.0064794105205472E-2</v>
      </c>
      <c r="N11" s="40">
        <f t="shared" si="1"/>
        <v>1.0718158821675559</v>
      </c>
      <c r="O11" s="143">
        <f t="shared" si="1"/>
        <v>1.1207113816797096</v>
      </c>
      <c r="P11" s="52">
        <f t="shared" si="7"/>
        <v>4.5619308619752275E-2</v>
      </c>
      <c r="Q11" s="2"/>
    </row>
    <row r="12" spans="1:17" ht="20.100000000000001" customHeight="1" x14ac:dyDescent="0.25">
      <c r="A12" s="8" t="s">
        <v>159</v>
      </c>
      <c r="B12" s="19">
        <v>10823.500000000002</v>
      </c>
      <c r="C12" s="140">
        <v>8565.6500000000015</v>
      </c>
      <c r="D12" s="214">
        <f t="shared" si="2"/>
        <v>4.1283079719654225E-2</v>
      </c>
      <c r="E12" s="215">
        <f t="shared" si="3"/>
        <v>3.4662917879034819E-2</v>
      </c>
      <c r="F12" s="52">
        <f t="shared" si="4"/>
        <v>-0.20860627338661247</v>
      </c>
      <c r="H12" s="19">
        <v>4203.5880000000006</v>
      </c>
      <c r="I12" s="140">
        <v>3486.8440000000005</v>
      </c>
      <c r="J12" s="214">
        <f t="shared" si="0"/>
        <v>6.0963243755038532E-2</v>
      </c>
      <c r="K12" s="215">
        <f t="shared" si="5"/>
        <v>5.4161886450171177E-2</v>
      </c>
      <c r="L12" s="52">
        <f t="shared" si="6"/>
        <v>-0.17050767106576573</v>
      </c>
      <c r="N12" s="40">
        <f t="shared" si="1"/>
        <v>3.8837603363052615</v>
      </c>
      <c r="O12" s="143">
        <f t="shared" si="1"/>
        <v>4.0707290164786087</v>
      </c>
      <c r="P12" s="52">
        <f t="shared" si="7"/>
        <v>4.8141147749404173E-2</v>
      </c>
      <c r="Q12" s="2"/>
    </row>
    <row r="13" spans="1:17" ht="20.100000000000001" customHeight="1" x14ac:dyDescent="0.25">
      <c r="A13" s="8" t="s">
        <v>160</v>
      </c>
      <c r="B13" s="19">
        <v>7945.83</v>
      </c>
      <c r="C13" s="140">
        <v>11681.419999999998</v>
      </c>
      <c r="D13" s="214">
        <f t="shared" si="2"/>
        <v>3.030704793540168E-2</v>
      </c>
      <c r="E13" s="215">
        <f t="shared" si="3"/>
        <v>4.7271614199799764E-2</v>
      </c>
      <c r="F13" s="52">
        <f t="shared" si="4"/>
        <v>0.47013213220016015</v>
      </c>
      <c r="H13" s="19">
        <v>2598.7860000000001</v>
      </c>
      <c r="I13" s="140">
        <v>2996.989</v>
      </c>
      <c r="J13" s="214">
        <f t="shared" si="0"/>
        <v>3.7689332157476316E-2</v>
      </c>
      <c r="K13" s="215">
        <f t="shared" si="5"/>
        <v>4.6552864971995317E-2</v>
      </c>
      <c r="L13" s="52">
        <f t="shared" si="6"/>
        <v>0.1532265450098623</v>
      </c>
      <c r="N13" s="40">
        <f t="shared" si="1"/>
        <v>3.2706287448888287</v>
      </c>
      <c r="O13" s="143">
        <f t="shared" si="1"/>
        <v>2.5656033256230835</v>
      </c>
      <c r="P13" s="52">
        <f t="shared" si="7"/>
        <v>-0.21556265606957772</v>
      </c>
      <c r="Q13" s="2"/>
    </row>
    <row r="14" spans="1:17" ht="20.100000000000001" customHeight="1" x14ac:dyDescent="0.25">
      <c r="A14" s="8" t="s">
        <v>188</v>
      </c>
      <c r="B14" s="19">
        <v>9433.7000000000025</v>
      </c>
      <c r="C14" s="140">
        <v>7652.1299999999992</v>
      </c>
      <c r="D14" s="214">
        <f t="shared" si="2"/>
        <v>3.5982093514233114E-2</v>
      </c>
      <c r="E14" s="215">
        <f t="shared" si="3"/>
        <v>3.0966144284403245E-2</v>
      </c>
      <c r="F14" s="52">
        <f t="shared" si="4"/>
        <v>-0.18885167007642842</v>
      </c>
      <c r="H14" s="19">
        <v>3445.7569999999992</v>
      </c>
      <c r="I14" s="140">
        <v>2804.2109999999989</v>
      </c>
      <c r="J14" s="214">
        <f t="shared" si="0"/>
        <v>4.9972671896396655E-2</v>
      </c>
      <c r="K14" s="215">
        <f t="shared" si="5"/>
        <v>4.3558403462936934E-2</v>
      </c>
      <c r="L14" s="52">
        <f t="shared" si="6"/>
        <v>-0.18618434207635665</v>
      </c>
      <c r="N14" s="40">
        <f t="shared" si="1"/>
        <v>3.6526039623901525</v>
      </c>
      <c r="O14" s="143">
        <f t="shared" si="1"/>
        <v>3.6646149503471568</v>
      </c>
      <c r="P14" s="52">
        <f t="shared" si="7"/>
        <v>3.2883356861784321E-3</v>
      </c>
      <c r="Q14" s="2"/>
    </row>
    <row r="15" spans="1:17" ht="20.100000000000001" customHeight="1" x14ac:dyDescent="0.25">
      <c r="A15" s="8" t="s">
        <v>189</v>
      </c>
      <c r="B15" s="19">
        <v>13176.679999999998</v>
      </c>
      <c r="C15" s="140">
        <v>11008.61</v>
      </c>
      <c r="D15" s="214">
        <f t="shared" si="2"/>
        <v>5.0258597577527903E-2</v>
      </c>
      <c r="E15" s="215">
        <f t="shared" si="3"/>
        <v>4.4548930249580766E-2</v>
      </c>
      <c r="F15" s="52">
        <f t="shared" si="4"/>
        <v>-0.1645384118002409</v>
      </c>
      <c r="H15" s="19">
        <v>2750.3710000000001</v>
      </c>
      <c r="I15" s="140">
        <v>2568.0079999999998</v>
      </c>
      <c r="J15" s="214">
        <f t="shared" si="0"/>
        <v>3.9887719179374635E-2</v>
      </c>
      <c r="K15" s="215">
        <f t="shared" si="5"/>
        <v>3.9889412230409836E-2</v>
      </c>
      <c r="L15" s="52">
        <f t="shared" si="6"/>
        <v>-6.6304873051672042E-2</v>
      </c>
      <c r="N15" s="40">
        <f t="shared" si="1"/>
        <v>2.0873019607366956</v>
      </c>
      <c r="O15" s="143">
        <f t="shared" si="1"/>
        <v>2.3327268383565225</v>
      </c>
      <c r="P15" s="52">
        <f t="shared" si="7"/>
        <v>0.11757995835600435</v>
      </c>
      <c r="Q15" s="2"/>
    </row>
    <row r="16" spans="1:17" ht="20.100000000000001" customHeight="1" x14ac:dyDescent="0.25">
      <c r="A16" s="8" t="s">
        <v>194</v>
      </c>
      <c r="B16" s="19">
        <v>3417.4700000000003</v>
      </c>
      <c r="C16" s="140">
        <v>4263.92</v>
      </c>
      <c r="D16" s="214">
        <f t="shared" si="2"/>
        <v>1.3034941234307451E-2</v>
      </c>
      <c r="E16" s="215">
        <f t="shared" si="3"/>
        <v>1.725495540942884E-2</v>
      </c>
      <c r="F16" s="52">
        <f t="shared" si="4"/>
        <v>0.24768322765086445</v>
      </c>
      <c r="H16" s="19">
        <v>1669.9879999999994</v>
      </c>
      <c r="I16" s="140">
        <v>2187.1060000000002</v>
      </c>
      <c r="J16" s="214">
        <f t="shared" si="0"/>
        <v>2.4219282553853812E-2</v>
      </c>
      <c r="K16" s="215">
        <f t="shared" si="5"/>
        <v>3.3972780780123252E-2</v>
      </c>
      <c r="L16" s="52">
        <f t="shared" si="6"/>
        <v>0.30965372206267411</v>
      </c>
      <c r="N16" s="40">
        <f t="shared" si="1"/>
        <v>4.886620804279187</v>
      </c>
      <c r="O16" s="143">
        <f t="shared" si="1"/>
        <v>5.1293316947785144</v>
      </c>
      <c r="P16" s="52">
        <f t="shared" si="7"/>
        <v>4.9668451926285495E-2</v>
      </c>
      <c r="Q16" s="2"/>
    </row>
    <row r="17" spans="1:17" ht="20.100000000000001" customHeight="1" x14ac:dyDescent="0.25">
      <c r="A17" s="8" t="s">
        <v>191</v>
      </c>
      <c r="B17" s="19">
        <v>6665.9199999999992</v>
      </c>
      <c r="C17" s="140">
        <v>5856.42</v>
      </c>
      <c r="D17" s="214">
        <f t="shared" si="2"/>
        <v>2.5425205041330199E-2</v>
      </c>
      <c r="E17" s="215">
        <f t="shared" si="3"/>
        <v>2.3699381310833045E-2</v>
      </c>
      <c r="F17" s="52">
        <f t="shared" si="4"/>
        <v>-0.12143860112332569</v>
      </c>
      <c r="H17" s="19">
        <v>2416.5909999999999</v>
      </c>
      <c r="I17" s="140">
        <v>1985.3249999999998</v>
      </c>
      <c r="J17" s="214">
        <f t="shared" si="0"/>
        <v>3.5047018449294337E-2</v>
      </c>
      <c r="K17" s="215">
        <f t="shared" si="5"/>
        <v>3.0838473765011015E-2</v>
      </c>
      <c r="L17" s="52">
        <f t="shared" si="6"/>
        <v>-0.17846048421102292</v>
      </c>
      <c r="N17" s="40">
        <f t="shared" si="1"/>
        <v>3.6252925327636696</v>
      </c>
      <c r="O17" s="143">
        <f t="shared" si="1"/>
        <v>3.3899976436116259</v>
      </c>
      <c r="P17" s="52">
        <f t="shared" si="7"/>
        <v>-6.4903697294924581E-2</v>
      </c>
      <c r="Q17" s="2"/>
    </row>
    <row r="18" spans="1:17" ht="20.100000000000001" customHeight="1" x14ac:dyDescent="0.25">
      <c r="A18" s="8" t="s">
        <v>192</v>
      </c>
      <c r="B18" s="19">
        <v>22661.099999999995</v>
      </c>
      <c r="C18" s="140">
        <v>14373.089999999997</v>
      </c>
      <c r="D18" s="214">
        <f t="shared" si="2"/>
        <v>8.6434147718857671E-2</v>
      </c>
      <c r="E18" s="215">
        <f t="shared" si="3"/>
        <v>5.8164090096837533E-2</v>
      </c>
      <c r="F18" s="52">
        <f t="shared" si="4"/>
        <v>-0.36573732078319238</v>
      </c>
      <c r="H18" s="19">
        <v>1734.691</v>
      </c>
      <c r="I18" s="140">
        <v>1679.4799999999998</v>
      </c>
      <c r="J18" s="214">
        <f t="shared" si="0"/>
        <v>2.5157648721204726E-2</v>
      </c>
      <c r="K18" s="215">
        <f t="shared" si="5"/>
        <v>2.6087718594618361E-2</v>
      </c>
      <c r="L18" s="52">
        <f t="shared" si="6"/>
        <v>-3.1827570443381699E-2</v>
      </c>
      <c r="N18" s="40">
        <f t="shared" si="1"/>
        <v>0.76549284897908776</v>
      </c>
      <c r="O18" s="143">
        <f t="shared" si="1"/>
        <v>1.1684891696914166</v>
      </c>
      <c r="P18" s="52">
        <f t="shared" si="7"/>
        <v>0.5264534100479078</v>
      </c>
      <c r="Q18" s="2"/>
    </row>
    <row r="19" spans="1:17" ht="20.100000000000001" customHeight="1" x14ac:dyDescent="0.25">
      <c r="A19" s="8" t="s">
        <v>161</v>
      </c>
      <c r="B19" s="19">
        <v>5073.2700000000004</v>
      </c>
      <c r="C19" s="140">
        <v>5083.8200000000006</v>
      </c>
      <c r="D19" s="214">
        <f t="shared" si="2"/>
        <v>1.9350506753760814E-2</v>
      </c>
      <c r="E19" s="215">
        <f t="shared" si="3"/>
        <v>2.0572873649027778E-2</v>
      </c>
      <c r="F19" s="52">
        <f t="shared" si="4"/>
        <v>2.0795266169551753E-3</v>
      </c>
      <c r="H19" s="19">
        <v>1665.5740000000005</v>
      </c>
      <c r="I19" s="140">
        <v>1679.1590000000001</v>
      </c>
      <c r="J19" s="214">
        <f t="shared" si="0"/>
        <v>2.4155267774590317E-2</v>
      </c>
      <c r="K19" s="215">
        <f t="shared" si="5"/>
        <v>2.6082732433622774E-2</v>
      </c>
      <c r="L19" s="52">
        <f t="shared" si="6"/>
        <v>8.156347301290473E-3</v>
      </c>
      <c r="N19" s="40">
        <f t="shared" si="1"/>
        <v>3.2830383559321707</v>
      </c>
      <c r="O19" s="143">
        <f t="shared" si="1"/>
        <v>3.3029473899547974</v>
      </c>
      <c r="P19" s="52">
        <f t="shared" si="7"/>
        <v>6.0642099982331126E-3</v>
      </c>
      <c r="Q19" s="2"/>
    </row>
    <row r="20" spans="1:17" ht="20.100000000000001" customHeight="1" x14ac:dyDescent="0.25">
      <c r="A20" s="8" t="s">
        <v>190</v>
      </c>
      <c r="B20" s="19">
        <v>13047.009999999998</v>
      </c>
      <c r="C20" s="140">
        <v>6588.88</v>
      </c>
      <c r="D20" s="214">
        <f t="shared" si="2"/>
        <v>4.976400923297692E-2</v>
      </c>
      <c r="E20" s="215">
        <f t="shared" si="3"/>
        <v>2.6663453019305589E-2</v>
      </c>
      <c r="F20" s="52">
        <f t="shared" si="4"/>
        <v>-0.49498927340440446</v>
      </c>
      <c r="H20" s="19">
        <v>3103.9660000000003</v>
      </c>
      <c r="I20" s="140">
        <v>1599.9550000000002</v>
      </c>
      <c r="J20" s="214">
        <f t="shared" si="0"/>
        <v>4.5015790288047239E-2</v>
      </c>
      <c r="K20" s="215">
        <f t="shared" si="5"/>
        <v>2.4852439924293607E-2</v>
      </c>
      <c r="L20" s="52">
        <f t="shared" si="6"/>
        <v>-0.48454493380404295</v>
      </c>
      <c r="N20" s="40">
        <f t="shared" si="1"/>
        <v>2.3790630956824597</v>
      </c>
      <c r="O20" s="143">
        <f t="shared" si="1"/>
        <v>2.4282655018758881</v>
      </c>
      <c r="P20" s="52">
        <f t="shared" si="7"/>
        <v>2.0681421305185764E-2</v>
      </c>
      <c r="Q20" s="2"/>
    </row>
    <row r="21" spans="1:17" ht="20.100000000000001" customHeight="1" x14ac:dyDescent="0.25">
      <c r="A21" s="8" t="s">
        <v>162</v>
      </c>
      <c r="B21" s="19">
        <v>503.45000000000005</v>
      </c>
      <c r="C21" s="140">
        <v>459.11</v>
      </c>
      <c r="D21" s="214">
        <f t="shared" si="2"/>
        <v>1.920262991163664E-3</v>
      </c>
      <c r="E21" s="215">
        <f t="shared" si="3"/>
        <v>1.8578966251765687E-3</v>
      </c>
      <c r="F21" s="52">
        <f t="shared" si="4"/>
        <v>-8.8072301122256488E-2</v>
      </c>
      <c r="H21" s="19">
        <v>1303.0259999999998</v>
      </c>
      <c r="I21" s="140">
        <v>1264.8880000000001</v>
      </c>
      <c r="J21" s="214">
        <f t="shared" si="0"/>
        <v>1.8897354273813897E-2</v>
      </c>
      <c r="K21" s="215">
        <f t="shared" si="5"/>
        <v>1.964777323797225E-2</v>
      </c>
      <c r="L21" s="52">
        <f t="shared" si="6"/>
        <v>-2.9268794329506624E-2</v>
      </c>
      <c r="N21" s="40">
        <f t="shared" si="1"/>
        <v>25.881934650908725</v>
      </c>
      <c r="O21" s="143">
        <f t="shared" si="1"/>
        <v>27.550870161834858</v>
      </c>
      <c r="P21" s="52">
        <f t="shared" si="7"/>
        <v>6.4482641403606808E-2</v>
      </c>
      <c r="Q21" s="2"/>
    </row>
    <row r="22" spans="1:17" ht="20.100000000000001" customHeight="1" x14ac:dyDescent="0.25">
      <c r="A22" s="8" t="s">
        <v>193</v>
      </c>
      <c r="B22" s="19">
        <v>7538.0500000000011</v>
      </c>
      <c r="C22" s="140">
        <v>5191.9399999999996</v>
      </c>
      <c r="D22" s="214">
        <f t="shared" si="2"/>
        <v>2.8751690218574353E-2</v>
      </c>
      <c r="E22" s="215">
        <f t="shared" si="3"/>
        <v>2.1010406665329075E-2</v>
      </c>
      <c r="F22" s="52">
        <f t="shared" si="4"/>
        <v>-0.31123566439596462</v>
      </c>
      <c r="H22" s="19">
        <v>1719.0710000000001</v>
      </c>
      <c r="I22" s="140">
        <v>1180.288</v>
      </c>
      <c r="J22" s="214">
        <f t="shared" si="0"/>
        <v>2.4931117037449397E-2</v>
      </c>
      <c r="K22" s="215">
        <f t="shared" si="5"/>
        <v>1.8333663517639341E-2</v>
      </c>
      <c r="L22" s="52">
        <f t="shared" si="6"/>
        <v>-0.31341521089006802</v>
      </c>
      <c r="N22" s="40">
        <f t="shared" si="1"/>
        <v>2.2805248041602271</v>
      </c>
      <c r="O22" s="143">
        <f t="shared" si="1"/>
        <v>2.2733082431615159</v>
      </c>
      <c r="P22" s="52">
        <f t="shared" si="7"/>
        <v>-3.1644299529417111E-3</v>
      </c>
      <c r="Q22" s="2"/>
    </row>
    <row r="23" spans="1:17" ht="20.100000000000001" customHeight="1" x14ac:dyDescent="0.25">
      <c r="A23" s="8" t="s">
        <v>165</v>
      </c>
      <c r="B23" s="19">
        <v>2646.23</v>
      </c>
      <c r="C23" s="140">
        <v>14257.510000000002</v>
      </c>
      <c r="D23" s="214">
        <f t="shared" si="2"/>
        <v>1.0093271496885534E-2</v>
      </c>
      <c r="E23" s="215">
        <f t="shared" si="3"/>
        <v>5.7696368435497337E-2</v>
      </c>
      <c r="F23" s="52">
        <f t="shared" si="4"/>
        <v>4.3878574424747665</v>
      </c>
      <c r="H23" s="19">
        <v>266.54900000000004</v>
      </c>
      <c r="I23" s="140">
        <v>1174.252</v>
      </c>
      <c r="J23" s="214">
        <f t="shared" si="0"/>
        <v>3.8656718164724433E-3</v>
      </c>
      <c r="K23" s="215">
        <f t="shared" si="5"/>
        <v>1.8239905051068071E-2</v>
      </c>
      <c r="L23" s="52">
        <f t="shared" si="6"/>
        <v>3.4053888778423476</v>
      </c>
      <c r="N23" s="40">
        <f t="shared" si="1"/>
        <v>1.0072782789099965</v>
      </c>
      <c r="O23" s="143">
        <f t="shared" si="1"/>
        <v>0.82360243829392354</v>
      </c>
      <c r="P23" s="52">
        <f t="shared" si="7"/>
        <v>-0.18234865623711619</v>
      </c>
      <c r="Q23" s="2"/>
    </row>
    <row r="24" spans="1:17" ht="20.100000000000001" customHeight="1" x14ac:dyDescent="0.25">
      <c r="A24" s="8" t="s">
        <v>163</v>
      </c>
      <c r="B24" s="19">
        <v>2353.8999999999996</v>
      </c>
      <c r="C24" s="140">
        <v>2612.8399999999997</v>
      </c>
      <c r="D24" s="214">
        <f t="shared" si="2"/>
        <v>8.9782640875958834E-3</v>
      </c>
      <c r="E24" s="215">
        <f t="shared" si="3"/>
        <v>1.0573471756499194E-2</v>
      </c>
      <c r="F24" s="52">
        <f t="shared" si="4"/>
        <v>0.11000467309571353</v>
      </c>
      <c r="H24" s="19">
        <v>715.14600000000007</v>
      </c>
      <c r="I24" s="140">
        <v>858.15800000000024</v>
      </c>
      <c r="J24" s="214">
        <f t="shared" si="0"/>
        <v>1.0371525448840558E-2</v>
      </c>
      <c r="K24" s="215">
        <f t="shared" si="5"/>
        <v>1.3329949992688517E-2</v>
      </c>
      <c r="L24" s="52">
        <f t="shared" si="6"/>
        <v>0.19997594896706428</v>
      </c>
      <c r="N24" s="40">
        <f t="shared" si="1"/>
        <v>3.0381324610221343</v>
      </c>
      <c r="O24" s="143">
        <f t="shared" si="1"/>
        <v>3.2843878691385631</v>
      </c>
      <c r="P24" s="52">
        <f t="shared" si="7"/>
        <v>8.1054862247046264E-2</v>
      </c>
      <c r="Q24" s="2"/>
    </row>
    <row r="25" spans="1:17" ht="20.100000000000001" customHeight="1" x14ac:dyDescent="0.25">
      <c r="A25" s="8" t="s">
        <v>196</v>
      </c>
      <c r="B25" s="19">
        <v>1691.3200000000002</v>
      </c>
      <c r="C25" s="140">
        <v>2911.27</v>
      </c>
      <c r="D25" s="214">
        <f t="shared" si="2"/>
        <v>6.4510461857481939E-3</v>
      </c>
      <c r="E25" s="215">
        <f t="shared" si="3"/>
        <v>1.1781138960113673E-2</v>
      </c>
      <c r="F25" s="52">
        <f t="shared" si="4"/>
        <v>0.72130052266868461</v>
      </c>
      <c r="H25" s="19">
        <v>466.08800000000008</v>
      </c>
      <c r="I25" s="140">
        <v>720.6350000000001</v>
      </c>
      <c r="J25" s="214">
        <f t="shared" si="0"/>
        <v>6.7595198091007962E-3</v>
      </c>
      <c r="K25" s="215">
        <f t="shared" si="5"/>
        <v>1.1193776102979974E-2</v>
      </c>
      <c r="L25" s="52">
        <f t="shared" si="6"/>
        <v>0.54613506462298966</v>
      </c>
      <c r="N25" s="40">
        <f t="shared" si="1"/>
        <v>2.7557647281413331</v>
      </c>
      <c r="O25" s="143">
        <f t="shared" si="1"/>
        <v>2.4753286366431149</v>
      </c>
      <c r="P25" s="52">
        <f t="shared" si="7"/>
        <v>-0.10176343743515527</v>
      </c>
      <c r="Q25" s="2"/>
    </row>
    <row r="26" spans="1:17" ht="20.100000000000001" customHeight="1" x14ac:dyDescent="0.25">
      <c r="A26" s="8" t="s">
        <v>164</v>
      </c>
      <c r="B26" s="19">
        <v>1628.28</v>
      </c>
      <c r="C26" s="140">
        <v>1658.51</v>
      </c>
      <c r="D26" s="214">
        <f t="shared" si="2"/>
        <v>6.2105985167384458E-3</v>
      </c>
      <c r="E26" s="215">
        <f t="shared" si="3"/>
        <v>6.7115508959107633E-3</v>
      </c>
      <c r="F26" s="52">
        <f t="shared" si="4"/>
        <v>1.856560296754859E-2</v>
      </c>
      <c r="H26" s="19">
        <v>966.84500000000003</v>
      </c>
      <c r="I26" s="140">
        <v>588.34</v>
      </c>
      <c r="J26" s="214">
        <f t="shared" si="0"/>
        <v>1.4021832636390679E-2</v>
      </c>
      <c r="K26" s="215">
        <f t="shared" si="5"/>
        <v>9.1388098446886952E-3</v>
      </c>
      <c r="L26" s="52">
        <f t="shared" si="6"/>
        <v>-0.39148467437903695</v>
      </c>
      <c r="N26" s="40">
        <f t="shared" si="1"/>
        <v>5.9378301029307003</v>
      </c>
      <c r="O26" s="143">
        <f t="shared" si="1"/>
        <v>3.5474009803980682</v>
      </c>
      <c r="P26" s="52">
        <f t="shared" si="7"/>
        <v>-0.40257620731735017</v>
      </c>
      <c r="Q26" s="2"/>
    </row>
    <row r="27" spans="1:17" ht="20.100000000000001" customHeight="1" x14ac:dyDescent="0.25">
      <c r="A27" s="8" t="s">
        <v>197</v>
      </c>
      <c r="B27" s="19">
        <v>1093.0299999999997</v>
      </c>
      <c r="C27" s="140">
        <v>1393.56</v>
      </c>
      <c r="D27" s="214">
        <f t="shared" si="2"/>
        <v>4.1690437128446105E-3</v>
      </c>
      <c r="E27" s="215">
        <f t="shared" si="3"/>
        <v>5.6393683887980195E-3</v>
      </c>
      <c r="F27" s="52">
        <f t="shared" si="4"/>
        <v>0.27495128221549298</v>
      </c>
      <c r="H27" s="19">
        <v>381.23100000000011</v>
      </c>
      <c r="I27" s="140">
        <v>488.72700000000009</v>
      </c>
      <c r="J27" s="214">
        <f t="shared" si="0"/>
        <v>5.5288668584973352E-3</v>
      </c>
      <c r="K27" s="215">
        <f t="shared" si="5"/>
        <v>7.5915000152380801E-3</v>
      </c>
      <c r="L27" s="52">
        <f t="shared" si="6"/>
        <v>0.28197077362543954</v>
      </c>
      <c r="N27" s="40">
        <f t="shared" si="1"/>
        <v>3.4878365644126896</v>
      </c>
      <c r="O27" s="143">
        <f t="shared" si="1"/>
        <v>3.5070395246706285</v>
      </c>
      <c r="P27" s="52">
        <f t="shared" si="7"/>
        <v>5.5056938314919108E-3</v>
      </c>
      <c r="Q27" s="2"/>
    </row>
    <row r="28" spans="1:17" ht="20.100000000000001" customHeight="1" x14ac:dyDescent="0.25">
      <c r="A28" s="8" t="s">
        <v>195</v>
      </c>
      <c r="B28" s="19">
        <v>1775.7700000000002</v>
      </c>
      <c r="C28" s="140">
        <v>1762.31</v>
      </c>
      <c r="D28" s="214">
        <f t="shared" si="2"/>
        <v>6.7731560469136949E-3</v>
      </c>
      <c r="E28" s="215">
        <f t="shared" si="3"/>
        <v>7.1316020158892603E-3</v>
      </c>
      <c r="F28" s="52">
        <f t="shared" si="4"/>
        <v>-7.5798104484253379E-3</v>
      </c>
      <c r="H28" s="19">
        <v>440.709</v>
      </c>
      <c r="I28" s="140">
        <v>456.62199999999996</v>
      </c>
      <c r="J28" s="214">
        <f t="shared" si="0"/>
        <v>6.3914565823385335E-3</v>
      </c>
      <c r="K28" s="215">
        <f t="shared" si="5"/>
        <v>7.0928062496200166E-3</v>
      </c>
      <c r="L28" s="52">
        <f t="shared" si="6"/>
        <v>3.6107726413574383E-2</v>
      </c>
      <c r="N28" s="40">
        <f t="shared" si="1"/>
        <v>2.4817909977080364</v>
      </c>
      <c r="O28" s="143">
        <f t="shared" si="1"/>
        <v>2.5910424386174964</v>
      </c>
      <c r="P28" s="52">
        <f t="shared" si="7"/>
        <v>4.4021209284083575E-2</v>
      </c>
      <c r="Q28" s="2"/>
    </row>
    <row r="29" spans="1:17" ht="20.100000000000001" customHeight="1" x14ac:dyDescent="0.25">
      <c r="A29" s="8" t="s">
        <v>198</v>
      </c>
      <c r="B29" s="19">
        <v>1609.2799999999997</v>
      </c>
      <c r="C29" s="140">
        <v>1756.3899999999999</v>
      </c>
      <c r="D29" s="214">
        <f t="shared" si="2"/>
        <v>6.1381285657361416E-3</v>
      </c>
      <c r="E29" s="215">
        <f t="shared" si="3"/>
        <v>7.1076453431506018E-3</v>
      </c>
      <c r="F29" s="52">
        <f t="shared" si="4"/>
        <v>9.1413551401869256E-2</v>
      </c>
      <c r="H29" s="19">
        <v>434.947</v>
      </c>
      <c r="I29" s="140">
        <v>431.55799999999999</v>
      </c>
      <c r="J29" s="214">
        <f t="shared" si="0"/>
        <v>6.3078922057829504E-3</v>
      </c>
      <c r="K29" s="215">
        <f t="shared" si="5"/>
        <v>6.7034818284566122E-3</v>
      </c>
      <c r="L29" s="52">
        <f t="shared" si="6"/>
        <v>-7.7917539378361276E-3</v>
      </c>
      <c r="N29" s="40">
        <f t="shared" si="1"/>
        <v>2.7027428415191892</v>
      </c>
      <c r="O29" s="143">
        <f t="shared" si="1"/>
        <v>2.4570738845017335</v>
      </c>
      <c r="P29" s="52">
        <f t="shared" si="7"/>
        <v>-9.0896164164611104E-2</v>
      </c>
      <c r="Q29" s="2"/>
    </row>
    <row r="30" spans="1:17" ht="20.100000000000001" customHeight="1" x14ac:dyDescent="0.25">
      <c r="A30" s="8" t="s">
        <v>212</v>
      </c>
      <c r="B30" s="19">
        <v>393.50999999999993</v>
      </c>
      <c r="C30" s="140">
        <v>671.56</v>
      </c>
      <c r="D30" s="214">
        <f t="shared" si="2"/>
        <v>1.5009289694166517E-3</v>
      </c>
      <c r="E30" s="215">
        <f t="shared" si="3"/>
        <v>2.7176255311441187E-3</v>
      </c>
      <c r="F30" s="52">
        <f t="shared" si="4"/>
        <v>0.70658941322965119</v>
      </c>
      <c r="H30" s="19">
        <v>348.98499999999996</v>
      </c>
      <c r="I30" s="140">
        <v>368.50599999999991</v>
      </c>
      <c r="J30" s="214">
        <f t="shared" si="0"/>
        <v>5.0612138063606885E-3</v>
      </c>
      <c r="K30" s="215">
        <f t="shared" si="5"/>
        <v>5.7240817565129875E-3</v>
      </c>
      <c r="L30" s="52">
        <f t="shared" si="6"/>
        <v>5.5936501568835222E-2</v>
      </c>
      <c r="N30" s="40">
        <f t="shared" si="1"/>
        <v>8.8685166831846711</v>
      </c>
      <c r="O30" s="143">
        <f t="shared" si="1"/>
        <v>5.4873131216868174</v>
      </c>
      <c r="P30" s="52">
        <f t="shared" si="7"/>
        <v>-0.38125919838532329</v>
      </c>
      <c r="Q30" s="2"/>
    </row>
    <row r="31" spans="1:17" ht="20.100000000000001" customHeight="1" x14ac:dyDescent="0.25">
      <c r="A31" s="8" t="s">
        <v>217</v>
      </c>
      <c r="B31" s="19"/>
      <c r="C31" s="140">
        <v>88.950000000000017</v>
      </c>
      <c r="D31" s="214">
        <f t="shared" si="2"/>
        <v>0</v>
      </c>
      <c r="E31" s="215">
        <f t="shared" si="3"/>
        <v>3.5995710136885672E-4</v>
      </c>
      <c r="F31" s="52"/>
      <c r="H31" s="19"/>
      <c r="I31" s="140">
        <v>353.99099999999999</v>
      </c>
      <c r="J31" s="214">
        <f t="shared" si="0"/>
        <v>0</v>
      </c>
      <c r="K31" s="215">
        <f t="shared" si="5"/>
        <v>5.4986171868837671E-3</v>
      </c>
      <c r="L31" s="52"/>
      <c r="N31" s="40"/>
      <c r="O31" s="143">
        <f t="shared" si="1"/>
        <v>39.796627318718372</v>
      </c>
      <c r="P31" s="52"/>
      <c r="Q31" s="2"/>
    </row>
    <row r="32" spans="1:17" ht="20.100000000000001" customHeight="1" thickBot="1" x14ac:dyDescent="0.3">
      <c r="A32" s="8" t="s">
        <v>17</v>
      </c>
      <c r="B32" s="19">
        <f>B33-SUM(B7:B31)</f>
        <v>23346.679999999818</v>
      </c>
      <c r="C32" s="140">
        <f>C33-SUM(C7:C31)</f>
        <v>21238.630000000034</v>
      </c>
      <c r="D32" s="214">
        <f t="shared" si="2"/>
        <v>8.9049092403496954E-2</v>
      </c>
      <c r="E32" s="215">
        <f t="shared" si="3"/>
        <v>8.5947112893149546E-2</v>
      </c>
      <c r="F32" s="52">
        <f t="shared" si="4"/>
        <v>-9.0293352202531624E-2</v>
      </c>
      <c r="H32" s="19">
        <f>H33-SUM(H7:H31)</f>
        <v>5302.9409999999698</v>
      </c>
      <c r="I32" s="140">
        <f>I33-SUM(I7:I31)</f>
        <v>5420.65600000001</v>
      </c>
      <c r="J32" s="214">
        <f t="shared" si="0"/>
        <v>7.690679600417212E-2</v>
      </c>
      <c r="K32" s="215">
        <f t="shared" si="5"/>
        <v>8.4200197874478924E-2</v>
      </c>
      <c r="L32" s="52">
        <f t="shared" si="6"/>
        <v>2.2198059529615892E-2</v>
      </c>
      <c r="N32" s="40">
        <f t="shared" si="1"/>
        <v>2.2713897650543933</v>
      </c>
      <c r="O32" s="143">
        <f t="shared" si="1"/>
        <v>2.5522625517747621</v>
      </c>
      <c r="P32" s="52">
        <f t="shared" si="7"/>
        <v>0.12365679860041227</v>
      </c>
      <c r="Q32" s="2"/>
    </row>
    <row r="33" spans="1:17" ht="26.25" customHeight="1" thickBot="1" x14ac:dyDescent="0.3">
      <c r="A33" s="35" t="s">
        <v>18</v>
      </c>
      <c r="B33" s="36">
        <v>262177.62999999983</v>
      </c>
      <c r="C33" s="148">
        <v>247112.78000000009</v>
      </c>
      <c r="D33" s="251">
        <f>SUM(D7:D32)</f>
        <v>1</v>
      </c>
      <c r="E33" s="252">
        <f>SUM(E7:E32)</f>
        <v>0.99999999999999978</v>
      </c>
      <c r="F33" s="57">
        <f t="shared" si="4"/>
        <v>-5.7460470597738462E-2</v>
      </c>
      <c r="G33" s="56"/>
      <c r="H33" s="36">
        <v>68952.826999999976</v>
      </c>
      <c r="I33" s="148">
        <v>64378.186000000016</v>
      </c>
      <c r="J33" s="251">
        <f>SUM(J7:J32)</f>
        <v>1</v>
      </c>
      <c r="K33" s="252">
        <f>SUM(K7:K32)</f>
        <v>1.0000000000000002</v>
      </c>
      <c r="L33" s="57">
        <f t="shared" si="6"/>
        <v>-6.634450245237894E-2</v>
      </c>
      <c r="M33" s="56"/>
      <c r="N33" s="37">
        <f t="shared" si="1"/>
        <v>2.6300042074527874</v>
      </c>
      <c r="O33" s="150">
        <f t="shared" si="1"/>
        <v>2.6052147525514462</v>
      </c>
      <c r="P33" s="57">
        <f t="shared" si="7"/>
        <v>-9.4256331724086109E-3</v>
      </c>
      <c r="Q33" s="2"/>
    </row>
    <row r="35" spans="1:17" ht="15.75" thickBot="1" x14ac:dyDescent="0.3"/>
    <row r="36" spans="1:17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7" x14ac:dyDescent="0.25">
      <c r="A37" s="378"/>
      <c r="B37" s="372" t="str">
        <f>B5</f>
        <v>ago</v>
      </c>
      <c r="C37" s="366"/>
      <c r="D37" s="372" t="str">
        <f>B37</f>
        <v>ago</v>
      </c>
      <c r="E37" s="366"/>
      <c r="F37" s="131" t="str">
        <f>F5</f>
        <v>2025 /2024</v>
      </c>
      <c r="H37" s="361" t="str">
        <f>B37</f>
        <v>ago</v>
      </c>
      <c r="I37" s="366"/>
      <c r="J37" s="372" t="str">
        <f>B37</f>
        <v>ago</v>
      </c>
      <c r="K37" s="362"/>
      <c r="L37" s="131" t="str">
        <f>F37</f>
        <v>2025 /2024</v>
      </c>
      <c r="N37" s="361" t="str">
        <f>B37</f>
        <v>ago</v>
      </c>
      <c r="O37" s="362"/>
      <c r="P37" s="131" t="str">
        <f>F37</f>
        <v>2025 /2024</v>
      </c>
    </row>
    <row r="38" spans="1:17" ht="19.5" customHeight="1" thickBot="1" x14ac:dyDescent="0.3">
      <c r="A38" s="379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187</v>
      </c>
      <c r="B39" s="19">
        <v>16821.909999999996</v>
      </c>
      <c r="C39" s="147">
        <v>18665.16</v>
      </c>
      <c r="D39" s="247">
        <f>B39/$B$62</f>
        <v>0.16385846573808491</v>
      </c>
      <c r="E39" s="246">
        <f>C39/$C$62</f>
        <v>0.22145523972961931</v>
      </c>
      <c r="F39" s="52">
        <f>(C39-B39)/B39</f>
        <v>0.10957435867865208</v>
      </c>
      <c r="H39" s="39">
        <v>5646.3829999999998</v>
      </c>
      <c r="I39" s="147">
        <v>6059.898000000001</v>
      </c>
      <c r="J39" s="250">
        <f>H39/$H$62</f>
        <v>0.22265356178158091</v>
      </c>
      <c r="K39" s="246">
        <f>I39/$I$62</f>
        <v>0.26354893753415376</v>
      </c>
      <c r="L39" s="52">
        <f>(I39-H39)/H39</f>
        <v>7.3235379179910617E-2</v>
      </c>
      <c r="N39" s="40">
        <f t="shared" ref="N39:O62" si="8">(H39/B39)*10</f>
        <v>3.3565647420536675</v>
      </c>
      <c r="O39" s="149">
        <f t="shared" si="8"/>
        <v>3.246635978475406</v>
      </c>
      <c r="P39" s="52">
        <f>(O39-N39)/N39</f>
        <v>-3.2750377849408964E-2</v>
      </c>
    </row>
    <row r="40" spans="1:17" ht="20.100000000000001" customHeight="1" x14ac:dyDescent="0.25">
      <c r="A40" s="38" t="s">
        <v>188</v>
      </c>
      <c r="B40" s="19">
        <v>9433.7000000000025</v>
      </c>
      <c r="C40" s="140">
        <v>7652.1299999999992</v>
      </c>
      <c r="D40" s="247">
        <f t="shared" ref="D40:D61" si="9">B40/$B$62</f>
        <v>9.1891563338132962E-2</v>
      </c>
      <c r="E40" s="215">
        <f t="shared" ref="E40:E61" si="10">C40/$C$62</f>
        <v>9.0789700361111905E-2</v>
      </c>
      <c r="F40" s="52">
        <f t="shared" ref="F40:F62" si="11">(C40-B40)/B40</f>
        <v>-0.18885167007642842</v>
      </c>
      <c r="H40" s="19">
        <v>3445.7569999999992</v>
      </c>
      <c r="I40" s="140">
        <v>2804.2109999999989</v>
      </c>
      <c r="J40" s="247">
        <f t="shared" ref="J40:J62" si="12">H40/$H$62</f>
        <v>0.13587637768883457</v>
      </c>
      <c r="K40" s="215">
        <f t="shared" ref="K40:K62" si="13">I40/$I$62</f>
        <v>0.12195697512921611</v>
      </c>
      <c r="L40" s="52">
        <f t="shared" ref="L40:L62" si="14">(I40-H40)/H40</f>
        <v>-0.18618434207635665</v>
      </c>
      <c r="N40" s="40">
        <f t="shared" si="8"/>
        <v>3.6526039623901525</v>
      </c>
      <c r="O40" s="143">
        <f t="shared" si="8"/>
        <v>3.6646149503471568</v>
      </c>
      <c r="P40" s="52">
        <f t="shared" ref="P40:P62" si="15">(O40-N40)/N40</f>
        <v>3.2883356861784321E-3</v>
      </c>
    </row>
    <row r="41" spans="1:17" ht="20.100000000000001" customHeight="1" x14ac:dyDescent="0.25">
      <c r="A41" s="38" t="s">
        <v>189</v>
      </c>
      <c r="B41" s="19">
        <v>13176.679999999998</v>
      </c>
      <c r="C41" s="140">
        <v>11008.61</v>
      </c>
      <c r="D41" s="247">
        <f t="shared" si="9"/>
        <v>0.12835109498990951</v>
      </c>
      <c r="E41" s="215">
        <f t="shared" si="10"/>
        <v>0.13061309769859378</v>
      </c>
      <c r="F41" s="52">
        <f t="shared" si="11"/>
        <v>-0.1645384118002409</v>
      </c>
      <c r="H41" s="19">
        <v>2750.3710000000001</v>
      </c>
      <c r="I41" s="140">
        <v>2568.0079999999998</v>
      </c>
      <c r="J41" s="247">
        <f t="shared" si="12"/>
        <v>0.10845525345531264</v>
      </c>
      <c r="K41" s="215">
        <f t="shared" si="13"/>
        <v>0.11168435177938754</v>
      </c>
      <c r="L41" s="52">
        <f t="shared" si="14"/>
        <v>-6.6304873051672042E-2</v>
      </c>
      <c r="N41" s="40">
        <f t="shared" si="8"/>
        <v>2.0873019607366956</v>
      </c>
      <c r="O41" s="143">
        <f t="shared" si="8"/>
        <v>2.3327268383565225</v>
      </c>
      <c r="P41" s="52">
        <f t="shared" si="15"/>
        <v>0.11757995835600435</v>
      </c>
    </row>
    <row r="42" spans="1:17" ht="20.100000000000001" customHeight="1" x14ac:dyDescent="0.25">
      <c r="A42" s="38" t="s">
        <v>194</v>
      </c>
      <c r="B42" s="19">
        <v>3417.4700000000003</v>
      </c>
      <c r="C42" s="140">
        <v>4263.92</v>
      </c>
      <c r="D42" s="247">
        <f t="shared" si="9"/>
        <v>3.3288811490843381E-2</v>
      </c>
      <c r="E42" s="215">
        <f t="shared" si="10"/>
        <v>5.0589838275585011E-2</v>
      </c>
      <c r="F42" s="52">
        <f t="shared" si="11"/>
        <v>0.24768322765086445</v>
      </c>
      <c r="H42" s="19">
        <v>1669.9879999999994</v>
      </c>
      <c r="I42" s="140">
        <v>2187.1060000000002</v>
      </c>
      <c r="J42" s="247">
        <f t="shared" si="12"/>
        <v>6.5852560184546216E-2</v>
      </c>
      <c r="K42" s="215">
        <f t="shared" si="13"/>
        <v>9.5118674039492562E-2</v>
      </c>
      <c r="L42" s="52">
        <f t="shared" si="14"/>
        <v>0.30965372206267411</v>
      </c>
      <c r="N42" s="40">
        <f t="shared" si="8"/>
        <v>4.886620804279187</v>
      </c>
      <c r="O42" s="143">
        <f t="shared" si="8"/>
        <v>5.1293316947785144</v>
      </c>
      <c r="P42" s="52">
        <f t="shared" si="15"/>
        <v>4.9668451926285495E-2</v>
      </c>
    </row>
    <row r="43" spans="1:17" ht="20.100000000000001" customHeight="1" x14ac:dyDescent="0.25">
      <c r="A43" s="38" t="s">
        <v>191</v>
      </c>
      <c r="B43" s="19">
        <v>6665.9199999999992</v>
      </c>
      <c r="C43" s="140">
        <v>5856.42</v>
      </c>
      <c r="D43" s="247">
        <f t="shared" si="9"/>
        <v>6.4931236936401099E-2</v>
      </c>
      <c r="E43" s="215">
        <f t="shared" si="10"/>
        <v>6.9484263465051307E-2</v>
      </c>
      <c r="F43" s="52">
        <f t="shared" si="11"/>
        <v>-0.12143860112332569</v>
      </c>
      <c r="H43" s="19">
        <v>2416.5909999999999</v>
      </c>
      <c r="I43" s="140">
        <v>1985.3249999999998</v>
      </c>
      <c r="J43" s="247">
        <f t="shared" si="12"/>
        <v>9.5293322029219849E-2</v>
      </c>
      <c r="K43" s="215">
        <f t="shared" si="13"/>
        <v>8.6343086040391051E-2</v>
      </c>
      <c r="L43" s="52">
        <f t="shared" si="14"/>
        <v>-0.17846048421102292</v>
      </c>
      <c r="N43" s="40">
        <f t="shared" si="8"/>
        <v>3.6252925327636696</v>
      </c>
      <c r="O43" s="143">
        <f t="shared" si="8"/>
        <v>3.3899976436116259</v>
      </c>
      <c r="P43" s="52">
        <f t="shared" si="15"/>
        <v>-6.4903697294924581E-2</v>
      </c>
    </row>
    <row r="44" spans="1:17" ht="20.100000000000001" customHeight="1" x14ac:dyDescent="0.25">
      <c r="A44" s="38" t="s">
        <v>192</v>
      </c>
      <c r="B44" s="19">
        <v>22661.099999999995</v>
      </c>
      <c r="C44" s="140">
        <v>14373.089999999997</v>
      </c>
      <c r="D44" s="247">
        <f t="shared" si="9"/>
        <v>0.22073671051249921</v>
      </c>
      <c r="E44" s="215">
        <f t="shared" si="10"/>
        <v>0.17053141208569297</v>
      </c>
      <c r="F44" s="52">
        <f t="shared" si="11"/>
        <v>-0.36573732078319238</v>
      </c>
      <c r="H44" s="19">
        <v>1734.691</v>
      </c>
      <c r="I44" s="140">
        <v>1679.4799999999998</v>
      </c>
      <c r="J44" s="247">
        <f t="shared" si="12"/>
        <v>6.8403990614956944E-2</v>
      </c>
      <c r="K44" s="215">
        <f t="shared" si="13"/>
        <v>7.3041686445854445E-2</v>
      </c>
      <c r="L44" s="52">
        <f t="shared" si="14"/>
        <v>-3.1827570443381699E-2</v>
      </c>
      <c r="N44" s="40">
        <f t="shared" si="8"/>
        <v>0.76549284897908776</v>
      </c>
      <c r="O44" s="143">
        <f t="shared" si="8"/>
        <v>1.1684891696914166</v>
      </c>
      <c r="P44" s="52">
        <f t="shared" si="15"/>
        <v>0.5264534100479078</v>
      </c>
    </row>
    <row r="45" spans="1:17" ht="20.100000000000001" customHeight="1" x14ac:dyDescent="0.25">
      <c r="A45" s="38" t="s">
        <v>190</v>
      </c>
      <c r="B45" s="19">
        <v>13047.009999999998</v>
      </c>
      <c r="C45" s="140">
        <v>6588.88</v>
      </c>
      <c r="D45" s="247">
        <f t="shared" si="9"/>
        <v>0.1270880085001912</v>
      </c>
      <c r="E45" s="215">
        <f t="shared" si="10"/>
        <v>7.8174631235397612E-2</v>
      </c>
      <c r="F45" s="52">
        <f t="shared" si="11"/>
        <v>-0.49498927340440446</v>
      </c>
      <c r="H45" s="19">
        <v>3103.9660000000003</v>
      </c>
      <c r="I45" s="140">
        <v>1599.9550000000002</v>
      </c>
      <c r="J45" s="247">
        <f t="shared" si="12"/>
        <v>0.12239854886728845</v>
      </c>
      <c r="K45" s="215">
        <f t="shared" si="13"/>
        <v>6.9583092050799697E-2</v>
      </c>
      <c r="L45" s="52">
        <f t="shared" si="14"/>
        <v>-0.48454493380404295</v>
      </c>
      <c r="N45" s="40">
        <f t="shared" si="8"/>
        <v>2.3790630956824597</v>
      </c>
      <c r="O45" s="143">
        <f t="shared" si="8"/>
        <v>2.4282655018758881</v>
      </c>
      <c r="P45" s="52">
        <f t="shared" si="15"/>
        <v>2.0681421305185764E-2</v>
      </c>
    </row>
    <row r="46" spans="1:17" ht="20.100000000000001" customHeight="1" x14ac:dyDescent="0.25">
      <c r="A46" s="38" t="s">
        <v>193</v>
      </c>
      <c r="B46" s="19">
        <v>7538.0500000000011</v>
      </c>
      <c r="C46" s="140">
        <v>5191.9399999999996</v>
      </c>
      <c r="D46" s="247">
        <f t="shared" si="9"/>
        <v>7.3426460351825165E-2</v>
      </c>
      <c r="E46" s="215">
        <f t="shared" si="10"/>
        <v>6.160045332382897E-2</v>
      </c>
      <c r="F46" s="52">
        <f t="shared" si="11"/>
        <v>-0.31123566439596462</v>
      </c>
      <c r="H46" s="19">
        <v>1719.0710000000001</v>
      </c>
      <c r="I46" s="140">
        <v>1180.288</v>
      </c>
      <c r="J46" s="247">
        <f t="shared" si="12"/>
        <v>6.7788047871606333E-2</v>
      </c>
      <c r="K46" s="215">
        <f t="shared" si="13"/>
        <v>5.1331499042444481E-2</v>
      </c>
      <c r="L46" s="52">
        <f t="shared" si="14"/>
        <v>-0.31341521089006802</v>
      </c>
      <c r="N46" s="40">
        <f t="shared" si="8"/>
        <v>2.2805248041602271</v>
      </c>
      <c r="O46" s="143">
        <f t="shared" si="8"/>
        <v>2.2733082431615159</v>
      </c>
      <c r="P46" s="52">
        <f t="shared" si="15"/>
        <v>-3.1644299529417111E-3</v>
      </c>
    </row>
    <row r="47" spans="1:17" ht="20.100000000000001" customHeight="1" x14ac:dyDescent="0.25">
      <c r="A47" s="38" t="s">
        <v>196</v>
      </c>
      <c r="B47" s="19">
        <v>1691.3200000000002</v>
      </c>
      <c r="C47" s="140">
        <v>2911.27</v>
      </c>
      <c r="D47" s="247">
        <f t="shared" si="9"/>
        <v>1.6474770122544814E-2</v>
      </c>
      <c r="E47" s="215">
        <f t="shared" si="10"/>
        <v>3.4541144879960781E-2</v>
      </c>
      <c r="F47" s="52">
        <f t="shared" si="11"/>
        <v>0.72130052266868461</v>
      </c>
      <c r="H47" s="19">
        <v>466.08800000000008</v>
      </c>
      <c r="I47" s="140">
        <v>720.6350000000001</v>
      </c>
      <c r="J47" s="247">
        <f t="shared" si="12"/>
        <v>1.8379226719769721E-2</v>
      </c>
      <c r="K47" s="215">
        <f t="shared" si="13"/>
        <v>3.1340888675011509E-2</v>
      </c>
      <c r="L47" s="52">
        <f t="shared" si="14"/>
        <v>0.54613506462298966</v>
      </c>
      <c r="N47" s="40">
        <f t="shared" si="8"/>
        <v>2.7557647281413331</v>
      </c>
      <c r="O47" s="143">
        <f t="shared" si="8"/>
        <v>2.4753286366431149</v>
      </c>
      <c r="P47" s="52">
        <f t="shared" si="15"/>
        <v>-0.10176343743515527</v>
      </c>
    </row>
    <row r="48" spans="1:17" ht="20.100000000000001" customHeight="1" x14ac:dyDescent="0.25">
      <c r="A48" s="38" t="s">
        <v>197</v>
      </c>
      <c r="B48" s="19">
        <v>1093.0299999999997</v>
      </c>
      <c r="C48" s="140">
        <v>1393.56</v>
      </c>
      <c r="D48" s="247">
        <f t="shared" si="9"/>
        <v>1.0646960945915116E-2</v>
      </c>
      <c r="E48" s="215">
        <f t="shared" si="10"/>
        <v>1.6534075458105275E-2</v>
      </c>
      <c r="F48" s="52">
        <f t="shared" si="11"/>
        <v>0.27495128221549298</v>
      </c>
      <c r="H48" s="19">
        <v>381.23100000000011</v>
      </c>
      <c r="I48" s="140">
        <v>488.72700000000009</v>
      </c>
      <c r="J48" s="247">
        <f t="shared" si="12"/>
        <v>1.5033064532029426E-2</v>
      </c>
      <c r="K48" s="215">
        <f t="shared" si="13"/>
        <v>2.1255057691442061E-2</v>
      </c>
      <c r="L48" s="52">
        <f t="shared" si="14"/>
        <v>0.28197077362543954</v>
      </c>
      <c r="N48" s="40">
        <f t="shared" si="8"/>
        <v>3.4878365644126896</v>
      </c>
      <c r="O48" s="143">
        <f t="shared" si="8"/>
        <v>3.5070395246706285</v>
      </c>
      <c r="P48" s="52">
        <f t="shared" si="15"/>
        <v>5.5056938314919108E-3</v>
      </c>
    </row>
    <row r="49" spans="1:16" ht="20.100000000000001" customHeight="1" x14ac:dyDescent="0.25">
      <c r="A49" s="38" t="s">
        <v>195</v>
      </c>
      <c r="B49" s="19">
        <v>1775.7700000000002</v>
      </c>
      <c r="C49" s="140">
        <v>1762.31</v>
      </c>
      <c r="D49" s="247">
        <f t="shared" si="9"/>
        <v>1.7297378698597193E-2</v>
      </c>
      <c r="E49" s="215">
        <f t="shared" si="10"/>
        <v>2.0909158213907909E-2</v>
      </c>
      <c r="F49" s="52">
        <f t="shared" si="11"/>
        <v>-7.5798104484253379E-3</v>
      </c>
      <c r="H49" s="19">
        <v>440.709</v>
      </c>
      <c r="I49" s="140">
        <v>456.62199999999996</v>
      </c>
      <c r="J49" s="247">
        <f t="shared" si="12"/>
        <v>1.7378457777164381E-2</v>
      </c>
      <c r="K49" s="215">
        <f t="shared" si="13"/>
        <v>1.985879018998675E-2</v>
      </c>
      <c r="L49" s="52">
        <f t="shared" si="14"/>
        <v>3.6107726413574383E-2</v>
      </c>
      <c r="N49" s="40">
        <f t="shared" si="8"/>
        <v>2.4817909977080364</v>
      </c>
      <c r="O49" s="143">
        <f t="shared" si="8"/>
        <v>2.5910424386174964</v>
      </c>
      <c r="P49" s="52">
        <f t="shared" si="15"/>
        <v>4.4021209284083575E-2</v>
      </c>
    </row>
    <row r="50" spans="1:16" ht="20.100000000000001" customHeight="1" x14ac:dyDescent="0.25">
      <c r="A50" s="38" t="s">
        <v>202</v>
      </c>
      <c r="B50" s="19">
        <v>1181.96</v>
      </c>
      <c r="C50" s="140">
        <v>872.21</v>
      </c>
      <c r="D50" s="247">
        <f t="shared" si="9"/>
        <v>1.1513208200720779E-2</v>
      </c>
      <c r="E50" s="215">
        <f t="shared" si="10"/>
        <v>1.0348449980850487E-2</v>
      </c>
      <c r="F50" s="52">
        <f t="shared" si="11"/>
        <v>-0.26206470608142407</v>
      </c>
      <c r="H50" s="19">
        <v>368.39600000000002</v>
      </c>
      <c r="I50" s="140">
        <v>306.30400000000003</v>
      </c>
      <c r="J50" s="247">
        <f t="shared" si="12"/>
        <v>1.4526942565902329E-2</v>
      </c>
      <c r="K50" s="215">
        <f t="shared" si="13"/>
        <v>1.3321361805505872E-2</v>
      </c>
      <c r="L50" s="52">
        <f t="shared" si="14"/>
        <v>-0.16854688975993221</v>
      </c>
      <c r="N50" s="40">
        <f t="shared" si="8"/>
        <v>3.1168229043284033</v>
      </c>
      <c r="O50" s="143">
        <f t="shared" si="8"/>
        <v>3.5118148152394495</v>
      </c>
      <c r="P50" s="52">
        <f t="shared" si="15"/>
        <v>0.12672901959316069</v>
      </c>
    </row>
    <row r="51" spans="1:16" ht="20.100000000000001" customHeight="1" x14ac:dyDescent="0.25">
      <c r="A51" s="38" t="s">
        <v>199</v>
      </c>
      <c r="B51" s="19">
        <v>1145.0899999999999</v>
      </c>
      <c r="C51" s="140">
        <v>650.68000000000006</v>
      </c>
      <c r="D51" s="247">
        <f t="shared" si="9"/>
        <v>1.1154065770891871E-2</v>
      </c>
      <c r="E51" s="215">
        <f t="shared" si="10"/>
        <v>7.7200782306322963E-3</v>
      </c>
      <c r="F51" s="52">
        <f t="shared" si="11"/>
        <v>-0.43176518876245523</v>
      </c>
      <c r="H51" s="19">
        <v>401.53700000000003</v>
      </c>
      <c r="I51" s="140">
        <v>277.93200000000002</v>
      </c>
      <c r="J51" s="247">
        <f t="shared" si="12"/>
        <v>1.5833790098385227E-2</v>
      </c>
      <c r="K51" s="215">
        <f t="shared" si="13"/>
        <v>1.2087444921802713E-2</v>
      </c>
      <c r="L51" s="52">
        <f t="shared" si="14"/>
        <v>-0.3078296645141046</v>
      </c>
      <c r="N51" s="40">
        <f t="shared" si="8"/>
        <v>3.5065977346758777</v>
      </c>
      <c r="O51" s="143">
        <f t="shared" si="8"/>
        <v>4.2714083727792467</v>
      </c>
      <c r="P51" s="52">
        <f t="shared" si="15"/>
        <v>0.21810618039826632</v>
      </c>
    </row>
    <row r="52" spans="1:16" ht="20.100000000000001" customHeight="1" x14ac:dyDescent="0.25">
      <c r="A52" s="38" t="s">
        <v>201</v>
      </c>
      <c r="B52" s="19">
        <v>1103.8999999999999</v>
      </c>
      <c r="C52" s="140">
        <v>1176.5900000000001</v>
      </c>
      <c r="D52" s="247">
        <f t="shared" si="9"/>
        <v>1.075284318655087E-2</v>
      </c>
      <c r="E52" s="215">
        <f t="shared" si="10"/>
        <v>1.3959806426169013E-2</v>
      </c>
      <c r="F52" s="52">
        <f t="shared" si="11"/>
        <v>6.5848355829332628E-2</v>
      </c>
      <c r="H52" s="19">
        <v>219.13</v>
      </c>
      <c r="I52" s="140">
        <v>240.34599999999998</v>
      </c>
      <c r="J52" s="247">
        <f t="shared" si="12"/>
        <v>8.6409432362625476E-3</v>
      </c>
      <c r="K52" s="215">
        <f t="shared" si="13"/>
        <v>1.0452805136420398E-2</v>
      </c>
      <c r="L52" s="52">
        <f t="shared" si="14"/>
        <v>9.6819239720713643E-2</v>
      </c>
      <c r="N52" s="40">
        <f t="shared" ref="N52:N53" si="16">(H52/B52)*10</f>
        <v>1.9850529939306099</v>
      </c>
      <c r="O52" s="143">
        <f t="shared" ref="O52:O53" si="17">(I52/C52)*10</f>
        <v>2.0427336625332524</v>
      </c>
      <c r="P52" s="52">
        <f t="shared" ref="P52:P53" si="18">(O52-N52)/N52</f>
        <v>2.9057495582739512E-2</v>
      </c>
    </row>
    <row r="53" spans="1:16" ht="20.100000000000001" customHeight="1" x14ac:dyDescent="0.25">
      <c r="A53" s="38" t="s">
        <v>203</v>
      </c>
      <c r="B53" s="19">
        <v>4.5</v>
      </c>
      <c r="C53" s="140">
        <v>904.57</v>
      </c>
      <c r="D53" s="247">
        <f t="shared" si="9"/>
        <v>4.3833494283430489E-5</v>
      </c>
      <c r="E53" s="215">
        <f t="shared" si="10"/>
        <v>1.0732389446552923E-2</v>
      </c>
      <c r="F53" s="52">
        <f t="shared" si="11"/>
        <v>200.01555555555558</v>
      </c>
      <c r="H53" s="19">
        <v>4.0600000000000005</v>
      </c>
      <c r="I53" s="140">
        <v>120.14600000000002</v>
      </c>
      <c r="J53" s="247">
        <f t="shared" si="12"/>
        <v>1.6009779372621707E-4</v>
      </c>
      <c r="K53" s="215">
        <f t="shared" si="13"/>
        <v>5.225228320506127E-3</v>
      </c>
      <c r="L53" s="52">
        <f t="shared" si="14"/>
        <v>28.592610837438425</v>
      </c>
      <c r="N53" s="40">
        <f t="shared" si="16"/>
        <v>9.0222222222222239</v>
      </c>
      <c r="O53" s="143">
        <f t="shared" si="17"/>
        <v>1.3282111942691002</v>
      </c>
      <c r="P53" s="52">
        <f t="shared" si="18"/>
        <v>-0.85278447354160225</v>
      </c>
    </row>
    <row r="54" spans="1:16" ht="20.100000000000001" customHeight="1" x14ac:dyDescent="0.25">
      <c r="A54" s="38" t="s">
        <v>207</v>
      </c>
      <c r="B54" s="19">
        <v>277.25</v>
      </c>
      <c r="C54" s="140">
        <v>309.77000000000004</v>
      </c>
      <c r="D54" s="247">
        <f t="shared" si="9"/>
        <v>2.7006302866846897E-3</v>
      </c>
      <c r="E54" s="215">
        <f t="shared" si="10"/>
        <v>3.6753068074982576E-3</v>
      </c>
      <c r="F54" s="52">
        <f t="shared" si="11"/>
        <v>0.11729486023444559</v>
      </c>
      <c r="H54" s="19">
        <v>75.210000000000008</v>
      </c>
      <c r="I54" s="140">
        <v>86.24</v>
      </c>
      <c r="J54" s="247">
        <f t="shared" si="12"/>
        <v>2.9657524793469912E-3</v>
      </c>
      <c r="K54" s="215">
        <f t="shared" si="13"/>
        <v>3.7506341481235187E-3</v>
      </c>
      <c r="L54" s="52">
        <f t="shared" si="14"/>
        <v>0.1466560297832733</v>
      </c>
      <c r="N54" s="40">
        <f t="shared" ref="N54" si="19">(H54/B54)*10</f>
        <v>2.7127141568981066</v>
      </c>
      <c r="O54" s="143">
        <f t="shared" ref="O54" si="20">(I54/C54)*10</f>
        <v>2.7840010330245013</v>
      </c>
      <c r="P54" s="52">
        <f t="shared" ref="P54" si="21">(O54-N54)/N54</f>
        <v>2.6278801231276343E-2</v>
      </c>
    </row>
    <row r="55" spans="1:16" ht="20.100000000000001" customHeight="1" x14ac:dyDescent="0.25">
      <c r="A55" s="38" t="s">
        <v>205</v>
      </c>
      <c r="B55" s="19">
        <v>533.67000000000007</v>
      </c>
      <c r="C55" s="140">
        <v>288.02</v>
      </c>
      <c r="D55" s="247">
        <f t="shared" si="9"/>
        <v>5.1983601987196336E-3</v>
      </c>
      <c r="E55" s="215">
        <f t="shared" si="10"/>
        <v>3.417251078850915E-3</v>
      </c>
      <c r="F55" s="52">
        <f t="shared" si="11"/>
        <v>-0.46030318361534295</v>
      </c>
      <c r="H55" s="19">
        <v>130.47</v>
      </c>
      <c r="I55" s="140">
        <v>78.016999999999996</v>
      </c>
      <c r="J55" s="247">
        <f t="shared" si="12"/>
        <v>5.1448175240048121E-3</v>
      </c>
      <c r="K55" s="215">
        <f t="shared" si="13"/>
        <v>3.3930104862494501E-3</v>
      </c>
      <c r="L55" s="52">
        <f t="shared" si="14"/>
        <v>-0.4020311182647352</v>
      </c>
      <c r="N55" s="40">
        <f t="shared" si="8"/>
        <v>2.4447692394176173</v>
      </c>
      <c r="O55" s="143">
        <f t="shared" si="8"/>
        <v>2.7087355044788559</v>
      </c>
      <c r="P55" s="52">
        <f t="shared" si="15"/>
        <v>0.10797185305068695</v>
      </c>
    </row>
    <row r="56" spans="1:16" ht="20.100000000000001" customHeight="1" x14ac:dyDescent="0.25">
      <c r="A56" s="38" t="s">
        <v>204</v>
      </c>
      <c r="B56" s="19">
        <v>415.6099999999999</v>
      </c>
      <c r="C56" s="140">
        <v>88.789999999999992</v>
      </c>
      <c r="D56" s="247">
        <f t="shared" si="9"/>
        <v>4.0483641242525644E-3</v>
      </c>
      <c r="E56" s="215">
        <f t="shared" si="10"/>
        <v>1.0534606044412637E-3</v>
      </c>
      <c r="F56" s="52">
        <f t="shared" si="11"/>
        <v>-0.78636221457616517</v>
      </c>
      <c r="H56" s="19">
        <v>171.11799999999999</v>
      </c>
      <c r="I56" s="140">
        <v>46.452999999999989</v>
      </c>
      <c r="J56" s="247">
        <f t="shared" si="12"/>
        <v>6.7476882430647306E-3</v>
      </c>
      <c r="K56" s="215">
        <f t="shared" si="13"/>
        <v>2.0202714295313286E-3</v>
      </c>
      <c r="L56" s="52">
        <f t="shared" si="14"/>
        <v>-0.72853235778819303</v>
      </c>
      <c r="N56" s="40">
        <f t="shared" ref="N56" si="22">(H56/B56)*10</f>
        <v>4.1172734053559834</v>
      </c>
      <c r="O56" s="143">
        <f t="shared" ref="O56" si="23">(I56/C56)*10</f>
        <v>5.2317828584300035</v>
      </c>
      <c r="P56" s="52">
        <f t="shared" ref="P56" si="24">(O56-N56)/N56</f>
        <v>0.27069114517005421</v>
      </c>
    </row>
    <row r="57" spans="1:16" ht="20.100000000000001" customHeight="1" x14ac:dyDescent="0.25">
      <c r="A57" s="38" t="s">
        <v>208</v>
      </c>
      <c r="B57" s="19">
        <v>170.5</v>
      </c>
      <c r="C57" s="140">
        <v>129.63999999999999</v>
      </c>
      <c r="D57" s="247">
        <f t="shared" si="9"/>
        <v>1.6608023945166442E-3</v>
      </c>
      <c r="E57" s="215">
        <f t="shared" si="10"/>
        <v>1.5381307890501793E-3</v>
      </c>
      <c r="F57" s="52">
        <f t="shared" si="11"/>
        <v>-0.23964809384164232</v>
      </c>
      <c r="H57" s="19">
        <v>54.679000000000002</v>
      </c>
      <c r="I57" s="140">
        <v>42.619000000000007</v>
      </c>
      <c r="J57" s="247">
        <f t="shared" si="12"/>
        <v>2.1561544983142418E-3</v>
      </c>
      <c r="K57" s="215">
        <f t="shared" si="13"/>
        <v>1.8535282555528325E-3</v>
      </c>
      <c r="L57" s="52">
        <f t="shared" si="14"/>
        <v>-0.22055999561074627</v>
      </c>
      <c r="N57" s="40">
        <f t="shared" ref="N57" si="25">(H57/B57)*10</f>
        <v>3.2069794721407625</v>
      </c>
      <c r="O57" s="143">
        <f t="shared" ref="O57" si="26">(I57/C57)*10</f>
        <v>3.2874884294970697</v>
      </c>
      <c r="P57" s="52">
        <f t="shared" ref="P57" si="27">(O57-N57)/N57</f>
        <v>2.5104294572414212E-2</v>
      </c>
    </row>
    <row r="58" spans="1:16" ht="20.100000000000001" customHeight="1" x14ac:dyDescent="0.25">
      <c r="A58" s="38" t="s">
        <v>206</v>
      </c>
      <c r="B58" s="19">
        <v>303.23999999999995</v>
      </c>
      <c r="C58" s="140">
        <v>64.36</v>
      </c>
      <c r="D58" s="247">
        <f t="shared" si="9"/>
        <v>2.953793068112769E-3</v>
      </c>
      <c r="E58" s="215">
        <f t="shared" si="10"/>
        <v>7.6360766417208844E-4</v>
      </c>
      <c r="F58" s="52">
        <f t="shared" si="11"/>
        <v>-0.78775887086136387</v>
      </c>
      <c r="H58" s="19">
        <v>94.278999999999982</v>
      </c>
      <c r="I58" s="140">
        <v>31.487999999999996</v>
      </c>
      <c r="J58" s="247">
        <f t="shared" si="12"/>
        <v>3.7176994814566537E-3</v>
      </c>
      <c r="K58" s="215">
        <f t="shared" si="13"/>
        <v>1.3694337668844312E-3</v>
      </c>
      <c r="L58" s="52">
        <f t="shared" si="14"/>
        <v>-0.66601257968370464</v>
      </c>
      <c r="N58" s="40">
        <f t="shared" ref="N58" si="28">(H58/B58)*10</f>
        <v>3.1090555335707686</v>
      </c>
      <c r="O58" s="143">
        <f t="shared" ref="O58" si="29">(I58/C58)*10</f>
        <v>4.8924798011187063</v>
      </c>
      <c r="P58" s="52">
        <f t="shared" ref="P58" si="30">(O58-N58)/N58</f>
        <v>0.57362251921555885</v>
      </c>
    </row>
    <row r="59" spans="1:16" ht="20.100000000000001" customHeight="1" x14ac:dyDescent="0.25">
      <c r="A59" s="38" t="s">
        <v>209</v>
      </c>
      <c r="B59" s="19">
        <v>176.05</v>
      </c>
      <c r="C59" s="140">
        <v>98.160000000000011</v>
      </c>
      <c r="D59" s="247">
        <f t="shared" si="9"/>
        <v>1.7148637041328751E-3</v>
      </c>
      <c r="E59" s="215">
        <f t="shared" si="10"/>
        <v>1.1646321988056589E-3</v>
      </c>
      <c r="F59" s="52">
        <f t="shared" si="11"/>
        <v>-0.44243112752059072</v>
      </c>
      <c r="H59" s="19">
        <v>46.362000000000002</v>
      </c>
      <c r="I59" s="140">
        <v>17.138000000000002</v>
      </c>
      <c r="J59" s="247">
        <f t="shared" si="12"/>
        <v>1.8281906189002155E-3</v>
      </c>
      <c r="K59" s="215">
        <f t="shared" si="13"/>
        <v>7.4534285749699525E-4</v>
      </c>
      <c r="L59" s="52">
        <f t="shared" si="14"/>
        <v>-0.63034381605625289</v>
      </c>
      <c r="N59" s="40">
        <f t="shared" ref="N59" si="31">(H59/B59)*10</f>
        <v>2.6334564044305591</v>
      </c>
      <c r="O59" s="143">
        <f t="shared" ref="O59" si="32">(I59/C59)*10</f>
        <v>1.7459250203748979</v>
      </c>
      <c r="P59" s="52">
        <f t="shared" ref="P59" si="33">(O59-N59)/N59</f>
        <v>-0.33702148346274785</v>
      </c>
    </row>
    <row r="60" spans="1:16" ht="20.100000000000001" customHeight="1" x14ac:dyDescent="0.25">
      <c r="A60" s="38" t="s">
        <v>210</v>
      </c>
      <c r="B60" s="19">
        <v>10.299999999999999</v>
      </c>
      <c r="C60" s="140">
        <v>23.64</v>
      </c>
      <c r="D60" s="247">
        <f t="shared" si="9"/>
        <v>1.0032999802651867E-4</v>
      </c>
      <c r="E60" s="215">
        <f t="shared" si="10"/>
        <v>2.8047988161945575E-4</v>
      </c>
      <c r="F60" s="52">
        <f t="shared" si="11"/>
        <v>1.2951456310679614</v>
      </c>
      <c r="H60" s="19">
        <v>8.0629999999999988</v>
      </c>
      <c r="I60" s="140">
        <v>10.767000000000001</v>
      </c>
      <c r="J60" s="247">
        <f t="shared" si="12"/>
        <v>3.1794790906760782E-4</v>
      </c>
      <c r="K60" s="215">
        <f t="shared" si="13"/>
        <v>4.6826388999125621E-4</v>
      </c>
      <c r="L60" s="52">
        <f t="shared" si="14"/>
        <v>0.33535904750093054</v>
      </c>
      <c r="N60" s="40">
        <f t="shared" si="8"/>
        <v>7.828155339805825</v>
      </c>
      <c r="O60" s="143">
        <f t="shared" si="8"/>
        <v>4.5545685279187822</v>
      </c>
      <c r="P60" s="52">
        <f t="shared" si="15"/>
        <v>-0.41818112566583832</v>
      </c>
    </row>
    <row r="61" spans="1:16" ht="20.100000000000001" customHeight="1" thickBot="1" x14ac:dyDescent="0.3">
      <c r="A61" s="8" t="s">
        <v>17</v>
      </c>
      <c r="B61" s="19">
        <f>B62-SUM(B39:B60)</f>
        <v>17.189999999987776</v>
      </c>
      <c r="C61" s="140">
        <f>C62-SUM(C39:C60)</f>
        <v>10.399999999994179</v>
      </c>
      <c r="D61" s="247">
        <f t="shared" si="9"/>
        <v>1.674439481625854E-4</v>
      </c>
      <c r="E61" s="215">
        <f t="shared" si="10"/>
        <v>1.2339216450256798E-4</v>
      </c>
      <c r="F61" s="52">
        <f t="shared" si="11"/>
        <v>-0.39499709133207828</v>
      </c>
      <c r="H61" s="19">
        <f>H62-SUM(H39:H60)</f>
        <v>11.349999999994907</v>
      </c>
      <c r="I61" s="318">
        <f>I62-SUM(I39:I60)</f>
        <v>5.7400000000016007</v>
      </c>
      <c r="J61" s="247">
        <f t="shared" si="12"/>
        <v>4.4756402925905125E-4</v>
      </c>
      <c r="K61" s="215">
        <f t="shared" si="13"/>
        <v>2.4963636375504412E-4</v>
      </c>
      <c r="L61" s="52">
        <f t="shared" si="14"/>
        <v>-0.49427312775293597</v>
      </c>
      <c r="N61" s="40">
        <f t="shared" si="8"/>
        <v>6.6026759744054555</v>
      </c>
      <c r="O61" s="143">
        <f t="shared" si="8"/>
        <v>5.5192307692353975</v>
      </c>
      <c r="P61" s="52">
        <f t="shared" si="15"/>
        <v>-0.16409183327637367</v>
      </c>
    </row>
    <row r="62" spans="1:16" s="1" customFormat="1" ht="26.25" customHeight="1" thickBot="1" x14ac:dyDescent="0.3">
      <c r="A62" s="12" t="s">
        <v>18</v>
      </c>
      <c r="B62" s="17">
        <v>102661.22</v>
      </c>
      <c r="C62" s="145">
        <v>84284.12</v>
      </c>
      <c r="D62" s="253">
        <f>SUM(D39:D61)</f>
        <v>0.99999999999999978</v>
      </c>
      <c r="E62" s="254">
        <f>SUM(E39:E61)</f>
        <v>0.99999999999999989</v>
      </c>
      <c r="F62" s="57">
        <f t="shared" si="11"/>
        <v>-0.1790072239546735</v>
      </c>
      <c r="H62" s="17">
        <v>25359.499999999993</v>
      </c>
      <c r="I62" s="145">
        <v>22993.445000000003</v>
      </c>
      <c r="J62" s="253">
        <f t="shared" si="12"/>
        <v>1</v>
      </c>
      <c r="K62" s="254">
        <f t="shared" si="13"/>
        <v>1</v>
      </c>
      <c r="L62" s="57">
        <f t="shared" si="14"/>
        <v>-9.3300538259823346E-2</v>
      </c>
      <c r="N62" s="37">
        <f t="shared" si="8"/>
        <v>2.4702122184014561</v>
      </c>
      <c r="O62" s="150">
        <f t="shared" si="8"/>
        <v>2.7280874499253245</v>
      </c>
      <c r="P62" s="57">
        <f t="shared" si="15"/>
        <v>0.1043939583825501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B37</f>
        <v>ago</v>
      </c>
      <c r="C66" s="366"/>
      <c r="D66" s="372" t="str">
        <f>B66</f>
        <v>ago</v>
      </c>
      <c r="E66" s="366"/>
      <c r="F66" s="131" t="str">
        <f>F5</f>
        <v>2025 /2024</v>
      </c>
      <c r="H66" s="361" t="str">
        <f>B66</f>
        <v>ago</v>
      </c>
      <c r="I66" s="366"/>
      <c r="J66" s="372" t="str">
        <f>B66</f>
        <v>ago</v>
      </c>
      <c r="K66" s="362"/>
      <c r="L66" s="131" t="str">
        <f>F66</f>
        <v>2025 /2024</v>
      </c>
      <c r="N66" s="361" t="str">
        <f>B66</f>
        <v>ago</v>
      </c>
      <c r="O66" s="362"/>
      <c r="P66" s="131" t="str">
        <f>L66</f>
        <v>2025 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156</v>
      </c>
      <c r="B68" s="39">
        <v>29405.020000000004</v>
      </c>
      <c r="C68" s="147">
        <v>28334.679999999997</v>
      </c>
      <c r="D68" s="247">
        <f>B68/$B$96</f>
        <v>0.18433852667571957</v>
      </c>
      <c r="E68" s="246">
        <f>C68/$C$96</f>
        <v>0.17401531155510327</v>
      </c>
      <c r="F68" s="52">
        <f>(C68-B68)/B68</f>
        <v>-3.6399907226725481E-2</v>
      </c>
      <c r="H68" s="19">
        <v>8820.4839999999986</v>
      </c>
      <c r="I68" s="147">
        <v>8275.8479999999981</v>
      </c>
      <c r="J68" s="245">
        <f>H68/$H$96</f>
        <v>0.20233564646258809</v>
      </c>
      <c r="K68" s="246">
        <f>I68/$I$96</f>
        <v>0.19997341532232848</v>
      </c>
      <c r="L68" s="52">
        <f t="shared" ref="L68:L70" si="34">(I68-H68)/H68</f>
        <v>-6.1746725009648055E-2</v>
      </c>
      <c r="N68" s="40">
        <f t="shared" ref="N68:O83" si="35">(H68/B68)*10</f>
        <v>2.9996524402976084</v>
      </c>
      <c r="O68" s="143">
        <f t="shared" si="35"/>
        <v>2.9207487079437633</v>
      </c>
      <c r="P68" s="52">
        <f t="shared" ref="P68:P69" si="36">(O68-N68)/N68</f>
        <v>-2.6304291555196539E-2</v>
      </c>
    </row>
    <row r="69" spans="1:16" ht="20.100000000000001" customHeight="1" x14ac:dyDescent="0.25">
      <c r="A69" s="38" t="s">
        <v>155</v>
      </c>
      <c r="B69" s="19">
        <v>18798.070000000003</v>
      </c>
      <c r="C69" s="140">
        <v>12283.68</v>
      </c>
      <c r="D69" s="247">
        <f t="shared" ref="D69:D95" si="37">B69/$B$96</f>
        <v>0.11784411396921492</v>
      </c>
      <c r="E69" s="215">
        <f t="shared" ref="E69:E95" si="38">C69/$C$96</f>
        <v>7.5439299199538914E-2</v>
      </c>
      <c r="F69" s="52">
        <f>(C69-B69)/B69</f>
        <v>-0.34654568261528984</v>
      </c>
      <c r="H69" s="19">
        <v>8114.1369999999997</v>
      </c>
      <c r="I69" s="140">
        <v>5517.0770000000002</v>
      </c>
      <c r="J69" s="214">
        <f t="shared" ref="J69:J95" si="39">H69/$H$96</f>
        <v>0.18613254730477435</v>
      </c>
      <c r="K69" s="215">
        <f t="shared" ref="K69:K95" si="40">I69/$I$96</f>
        <v>0.13331186487309415</v>
      </c>
      <c r="L69" s="52">
        <f t="shared" si="34"/>
        <v>-0.32006607726736674</v>
      </c>
      <c r="N69" s="40">
        <f t="shared" si="35"/>
        <v>4.3164734464761532</v>
      </c>
      <c r="O69" s="143">
        <f t="shared" si="35"/>
        <v>4.4913877600197987</v>
      </c>
      <c r="P69" s="52">
        <f t="shared" si="36"/>
        <v>4.052250424161432E-2</v>
      </c>
    </row>
    <row r="70" spans="1:16" ht="20.100000000000001" customHeight="1" x14ac:dyDescent="0.25">
      <c r="A70" s="38" t="s">
        <v>157</v>
      </c>
      <c r="B70" s="19">
        <v>16128.260000000002</v>
      </c>
      <c r="C70" s="140">
        <v>15209.870000000004</v>
      </c>
      <c r="D70" s="247">
        <f t="shared" si="37"/>
        <v>0.10110721523885856</v>
      </c>
      <c r="E70" s="215">
        <f t="shared" si="38"/>
        <v>9.3410275562053974E-2</v>
      </c>
      <c r="F70" s="52">
        <f>(C70-B70)/B70</f>
        <v>-5.6942906426359539E-2</v>
      </c>
      <c r="H70" s="19">
        <v>5699.5049999999992</v>
      </c>
      <c r="I70" s="140">
        <v>5351.7659999999996</v>
      </c>
      <c r="J70" s="214">
        <f t="shared" si="39"/>
        <v>0.1307426019583226</v>
      </c>
      <c r="K70" s="215">
        <f t="shared" si="40"/>
        <v>0.12931737328016621</v>
      </c>
      <c r="L70" s="52">
        <f t="shared" si="34"/>
        <v>-6.1012140527993156E-2</v>
      </c>
      <c r="N70" s="40">
        <f t="shared" ref="N70" si="41">(H70/B70)*10</f>
        <v>3.5338623013269865</v>
      </c>
      <c r="O70" s="143">
        <f t="shared" ref="O70" si="42">(I70/C70)*10</f>
        <v>3.5186139000530563</v>
      </c>
      <c r="P70" s="52">
        <f t="shared" ref="P70" si="43">(O70-N70)/N70</f>
        <v>-4.3149392856095068E-3</v>
      </c>
    </row>
    <row r="71" spans="1:16" ht="20.100000000000001" customHeight="1" x14ac:dyDescent="0.25">
      <c r="A71" s="38" t="s">
        <v>158</v>
      </c>
      <c r="B71" s="19">
        <v>44200.389999999992</v>
      </c>
      <c r="C71" s="140">
        <v>43542.870000000017</v>
      </c>
      <c r="D71" s="247">
        <f t="shared" si="37"/>
        <v>0.27708992447861641</v>
      </c>
      <c r="E71" s="215">
        <f t="shared" si="38"/>
        <v>0.26741526952319078</v>
      </c>
      <c r="F71" s="52">
        <f t="shared" ref="F71:F96" si="44">(C71-B71)/B71</f>
        <v>-1.4875886841721874E-2</v>
      </c>
      <c r="H71" s="19">
        <v>4737.4680000000008</v>
      </c>
      <c r="I71" s="140">
        <v>4879.8990000000003</v>
      </c>
      <c r="J71" s="214">
        <f t="shared" si="39"/>
        <v>0.10867415556513958</v>
      </c>
      <c r="K71" s="215">
        <f t="shared" si="40"/>
        <v>0.11791541718238611</v>
      </c>
      <c r="L71" s="52">
        <f t="shared" ref="L71:L96" si="45">(I71-H71)/H71</f>
        <v>3.0064794105205472E-2</v>
      </c>
      <c r="N71" s="40">
        <f t="shared" ref="N71" si="46">(H71/B71)*10</f>
        <v>1.0718158821675559</v>
      </c>
      <c r="O71" s="143">
        <f t="shared" si="35"/>
        <v>1.1207113816797096</v>
      </c>
      <c r="P71" s="52">
        <f t="shared" ref="P71:P96" si="47">(O71-N71)/N71</f>
        <v>4.5619308619752275E-2</v>
      </c>
    </row>
    <row r="72" spans="1:16" ht="20.100000000000001" customHeight="1" x14ac:dyDescent="0.25">
      <c r="A72" s="38" t="s">
        <v>159</v>
      </c>
      <c r="B72" s="19">
        <v>10823.500000000002</v>
      </c>
      <c r="C72" s="140">
        <v>8565.6500000000015</v>
      </c>
      <c r="D72" s="247">
        <f t="shared" si="37"/>
        <v>6.7851953288066147E-2</v>
      </c>
      <c r="E72" s="215">
        <f t="shared" si="38"/>
        <v>5.2605296880782512E-2</v>
      </c>
      <c r="F72" s="52">
        <f t="shared" si="44"/>
        <v>-0.20860627338661247</v>
      </c>
      <c r="H72" s="19">
        <v>4203.5880000000006</v>
      </c>
      <c r="I72" s="140">
        <v>3486.8440000000005</v>
      </c>
      <c r="J72" s="214">
        <f t="shared" si="39"/>
        <v>9.6427327053977774E-2</v>
      </c>
      <c r="K72" s="215">
        <f t="shared" si="40"/>
        <v>8.4254339056996877E-2</v>
      </c>
      <c r="L72" s="52">
        <f t="shared" si="45"/>
        <v>-0.17050767106576573</v>
      </c>
      <c r="N72" s="40">
        <f t="shared" si="35"/>
        <v>3.8837603363052615</v>
      </c>
      <c r="O72" s="143">
        <f t="shared" si="35"/>
        <v>4.0707290164786087</v>
      </c>
      <c r="P72" s="52">
        <f t="shared" si="47"/>
        <v>4.8141147749404173E-2</v>
      </c>
    </row>
    <row r="73" spans="1:16" ht="20.100000000000001" customHeight="1" x14ac:dyDescent="0.25">
      <c r="A73" s="38" t="s">
        <v>160</v>
      </c>
      <c r="B73" s="19">
        <v>7945.83</v>
      </c>
      <c r="C73" s="140">
        <v>11681.419999999998</v>
      </c>
      <c r="D73" s="247">
        <f t="shared" si="37"/>
        <v>4.9811991129940829E-2</v>
      </c>
      <c r="E73" s="215">
        <f t="shared" si="38"/>
        <v>7.1740564591024653E-2</v>
      </c>
      <c r="F73" s="52">
        <f t="shared" si="44"/>
        <v>0.47013213220016015</v>
      </c>
      <c r="H73" s="19">
        <v>2598.7860000000001</v>
      </c>
      <c r="I73" s="140">
        <v>2996.989</v>
      </c>
      <c r="J73" s="214">
        <f t="shared" si="39"/>
        <v>5.9614307483344856E-2</v>
      </c>
      <c r="K73" s="215">
        <f t="shared" si="40"/>
        <v>7.2417730003432892E-2</v>
      </c>
      <c r="L73" s="52">
        <f t="shared" si="45"/>
        <v>0.1532265450098623</v>
      </c>
      <c r="N73" s="40">
        <f t="shared" si="35"/>
        <v>3.2706287448888287</v>
      </c>
      <c r="O73" s="143">
        <f t="shared" si="35"/>
        <v>2.5656033256230835</v>
      </c>
      <c r="P73" s="52">
        <f t="shared" si="47"/>
        <v>-0.21556265606957772</v>
      </c>
    </row>
    <row r="74" spans="1:16" ht="20.100000000000001" customHeight="1" x14ac:dyDescent="0.25">
      <c r="A74" s="38" t="s">
        <v>161</v>
      </c>
      <c r="B74" s="19">
        <v>5073.2700000000004</v>
      </c>
      <c r="C74" s="140">
        <v>5083.8200000000006</v>
      </c>
      <c r="D74" s="247">
        <f t="shared" si="37"/>
        <v>3.1804063293550823E-2</v>
      </c>
      <c r="E74" s="215">
        <f t="shared" si="38"/>
        <v>3.1221899142325423E-2</v>
      </c>
      <c r="F74" s="52">
        <f t="shared" si="44"/>
        <v>2.0795266169551753E-3</v>
      </c>
      <c r="H74" s="19">
        <v>1665.5740000000005</v>
      </c>
      <c r="I74" s="140">
        <v>1679.1590000000001</v>
      </c>
      <c r="J74" s="214">
        <f t="shared" si="39"/>
        <v>3.8207086144170642E-2</v>
      </c>
      <c r="K74" s="215">
        <f t="shared" si="40"/>
        <v>4.0574350821719528E-2</v>
      </c>
      <c r="L74" s="52">
        <f t="shared" si="45"/>
        <v>8.156347301290473E-3</v>
      </c>
      <c r="N74" s="40">
        <f t="shared" si="35"/>
        <v>3.2830383559321707</v>
      </c>
      <c r="O74" s="143">
        <f t="shared" si="35"/>
        <v>3.3029473899547974</v>
      </c>
      <c r="P74" s="52">
        <f t="shared" si="47"/>
        <v>6.0642099982331126E-3</v>
      </c>
    </row>
    <row r="75" spans="1:16" ht="20.100000000000001" customHeight="1" x14ac:dyDescent="0.25">
      <c r="A75" s="38" t="s">
        <v>162</v>
      </c>
      <c r="B75" s="19">
        <v>503.45000000000005</v>
      </c>
      <c r="C75" s="140">
        <v>459.11</v>
      </c>
      <c r="D75" s="247">
        <f t="shared" si="37"/>
        <v>3.1561016198897677E-3</v>
      </c>
      <c r="E75" s="215">
        <f t="shared" si="38"/>
        <v>2.8195896226131181E-3</v>
      </c>
      <c r="F75" s="52">
        <f t="shared" si="44"/>
        <v>-8.8072301122256488E-2</v>
      </c>
      <c r="H75" s="19">
        <v>1303.0259999999998</v>
      </c>
      <c r="I75" s="140">
        <v>1264.8880000000001</v>
      </c>
      <c r="J75" s="214">
        <f t="shared" si="39"/>
        <v>2.9890492184732758E-2</v>
      </c>
      <c r="K75" s="215">
        <f t="shared" si="40"/>
        <v>3.0564115406690594E-2</v>
      </c>
      <c r="L75" s="52">
        <f t="shared" si="45"/>
        <v>-2.9268794329506624E-2</v>
      </c>
      <c r="N75" s="40">
        <f t="shared" si="35"/>
        <v>25.881934650908725</v>
      </c>
      <c r="O75" s="143">
        <f t="shared" si="35"/>
        <v>27.550870161834858</v>
      </c>
      <c r="P75" s="52">
        <f t="shared" si="47"/>
        <v>6.4482641403606808E-2</v>
      </c>
    </row>
    <row r="76" spans="1:16" ht="20.100000000000001" customHeight="1" x14ac:dyDescent="0.25">
      <c r="A76" s="38" t="s">
        <v>165</v>
      </c>
      <c r="B76" s="19">
        <v>2646.23</v>
      </c>
      <c r="C76" s="140">
        <v>14257.510000000002</v>
      </c>
      <c r="D76" s="247">
        <f t="shared" si="37"/>
        <v>1.6589076948258813E-2</v>
      </c>
      <c r="E76" s="215">
        <f t="shared" si="38"/>
        <v>8.7561428068007152E-2</v>
      </c>
      <c r="F76" s="52">
        <f t="shared" si="44"/>
        <v>4.3878574424747665</v>
      </c>
      <c r="H76" s="19">
        <v>266.54900000000004</v>
      </c>
      <c r="I76" s="140">
        <v>1174.252</v>
      </c>
      <c r="J76" s="214">
        <f t="shared" si="39"/>
        <v>6.1144449929228838E-3</v>
      </c>
      <c r="K76" s="215">
        <f t="shared" si="40"/>
        <v>2.8374032834952372E-2</v>
      </c>
      <c r="L76" s="52">
        <f t="shared" si="45"/>
        <v>3.4053888778423476</v>
      </c>
      <c r="N76" s="40">
        <f t="shared" si="35"/>
        <v>1.0072782789099965</v>
      </c>
      <c r="O76" s="143">
        <f t="shared" si="35"/>
        <v>0.82360243829392354</v>
      </c>
      <c r="P76" s="52">
        <f t="shared" si="47"/>
        <v>-0.18234865623711619</v>
      </c>
    </row>
    <row r="77" spans="1:16" ht="20.100000000000001" customHeight="1" x14ac:dyDescent="0.25">
      <c r="A77" s="38" t="s">
        <v>163</v>
      </c>
      <c r="B77" s="19">
        <v>2353.8999999999996</v>
      </c>
      <c r="C77" s="140">
        <v>2612.8399999999997</v>
      </c>
      <c r="D77" s="247">
        <f t="shared" si="37"/>
        <v>1.4756475524994581E-2</v>
      </c>
      <c r="E77" s="215">
        <f t="shared" si="38"/>
        <v>1.6046560845001109E-2</v>
      </c>
      <c r="F77" s="52">
        <f t="shared" si="44"/>
        <v>0.11000467309571353</v>
      </c>
      <c r="H77" s="19">
        <v>715.14600000000007</v>
      </c>
      <c r="I77" s="140">
        <v>858.15800000000024</v>
      </c>
      <c r="J77" s="214">
        <f t="shared" si="39"/>
        <v>1.6404941976555263E-2</v>
      </c>
      <c r="K77" s="215">
        <f t="shared" si="40"/>
        <v>2.0736096910694696E-2</v>
      </c>
      <c r="L77" s="52">
        <f t="shared" si="45"/>
        <v>0.19997594896706428</v>
      </c>
      <c r="N77" s="40">
        <f t="shared" si="35"/>
        <v>3.0381324610221343</v>
      </c>
      <c r="O77" s="143">
        <f t="shared" si="35"/>
        <v>3.2843878691385631</v>
      </c>
      <c r="P77" s="52">
        <f t="shared" si="47"/>
        <v>8.1054862247046264E-2</v>
      </c>
    </row>
    <row r="78" spans="1:16" ht="20.100000000000001" customHeight="1" x14ac:dyDescent="0.25">
      <c r="A78" s="38" t="s">
        <v>164</v>
      </c>
      <c r="B78" s="19">
        <v>1628.28</v>
      </c>
      <c r="C78" s="140">
        <v>1658.51</v>
      </c>
      <c r="D78" s="247">
        <f t="shared" si="37"/>
        <v>1.0207601838582004E-2</v>
      </c>
      <c r="E78" s="215">
        <f t="shared" si="38"/>
        <v>1.018561474374351E-2</v>
      </c>
      <c r="F78" s="52">
        <f t="shared" si="44"/>
        <v>1.856560296754859E-2</v>
      </c>
      <c r="H78" s="19">
        <v>966.84500000000003</v>
      </c>
      <c r="I78" s="140">
        <v>588.34</v>
      </c>
      <c r="J78" s="214">
        <f t="shared" si="39"/>
        <v>2.217873850279883E-2</v>
      </c>
      <c r="K78" s="215">
        <f t="shared" si="40"/>
        <v>1.4216350900927467E-2</v>
      </c>
      <c r="L78" s="52">
        <f t="shared" si="45"/>
        <v>-0.39148467437903695</v>
      </c>
      <c r="N78" s="40">
        <f t="shared" si="35"/>
        <v>5.9378301029307003</v>
      </c>
      <c r="O78" s="143">
        <f t="shared" si="35"/>
        <v>3.5474009803980682</v>
      </c>
      <c r="P78" s="52">
        <f t="shared" si="47"/>
        <v>-0.40257620731735017</v>
      </c>
    </row>
    <row r="79" spans="1:16" ht="20.100000000000001" customHeight="1" x14ac:dyDescent="0.25">
      <c r="A79" s="38" t="s">
        <v>198</v>
      </c>
      <c r="B79" s="19">
        <v>1609.2799999999997</v>
      </c>
      <c r="C79" s="140">
        <v>1756.3899999999999</v>
      </c>
      <c r="D79" s="247">
        <f t="shared" si="37"/>
        <v>1.0088491836043706E-2</v>
      </c>
      <c r="E79" s="215">
        <f t="shared" si="38"/>
        <v>1.0786737420795571E-2</v>
      </c>
      <c r="F79" s="52">
        <f t="shared" si="44"/>
        <v>9.1413551401869256E-2</v>
      </c>
      <c r="H79" s="19">
        <v>434.947</v>
      </c>
      <c r="I79" s="140">
        <v>431.55799999999999</v>
      </c>
      <c r="J79" s="214">
        <f t="shared" si="39"/>
        <v>9.9773756657756327E-3</v>
      </c>
      <c r="K79" s="215">
        <f t="shared" si="40"/>
        <v>1.0427949760516803E-2</v>
      </c>
      <c r="L79" s="52">
        <f t="shared" si="45"/>
        <v>-7.7917539378361276E-3</v>
      </c>
      <c r="N79" s="40">
        <f t="shared" si="35"/>
        <v>2.7027428415191892</v>
      </c>
      <c r="O79" s="143">
        <f t="shared" si="35"/>
        <v>2.4570738845017335</v>
      </c>
      <c r="P79" s="52">
        <f t="shared" si="47"/>
        <v>-9.0896164164611104E-2</v>
      </c>
    </row>
    <row r="80" spans="1:16" ht="20.100000000000001" customHeight="1" x14ac:dyDescent="0.25">
      <c r="A80" s="38" t="s">
        <v>212</v>
      </c>
      <c r="B80" s="19">
        <v>393.50999999999993</v>
      </c>
      <c r="C80" s="140">
        <v>671.56</v>
      </c>
      <c r="D80" s="247">
        <f t="shared" si="37"/>
        <v>2.4668935315181688E-3</v>
      </c>
      <c r="E80" s="215">
        <f t="shared" si="38"/>
        <v>4.1243353596350889E-3</v>
      </c>
      <c r="F80" s="52">
        <f t="shared" si="44"/>
        <v>0.70658941322965119</v>
      </c>
      <c r="H80" s="19">
        <v>348.98499999999996</v>
      </c>
      <c r="I80" s="140">
        <v>368.50599999999991</v>
      </c>
      <c r="J80" s="214">
        <f t="shared" si="39"/>
        <v>8.0054683598707634E-3</v>
      </c>
      <c r="K80" s="215">
        <f t="shared" si="40"/>
        <v>8.9043930467028864E-3</v>
      </c>
      <c r="L80" s="52">
        <f t="shared" si="45"/>
        <v>5.5936501568835222E-2</v>
      </c>
      <c r="N80" s="40">
        <f t="shared" si="35"/>
        <v>8.8685166831846711</v>
      </c>
      <c r="O80" s="143">
        <f t="shared" si="35"/>
        <v>5.4873131216868174</v>
      </c>
      <c r="P80" s="52">
        <f t="shared" si="47"/>
        <v>-0.38125919838532329</v>
      </c>
    </row>
    <row r="81" spans="1:16" ht="20.100000000000001" customHeight="1" x14ac:dyDescent="0.25">
      <c r="A81" s="38" t="s">
        <v>217</v>
      </c>
      <c r="B81" s="19"/>
      <c r="C81" s="140">
        <v>88.950000000000017</v>
      </c>
      <c r="D81" s="247">
        <f t="shared" si="37"/>
        <v>0</v>
      </c>
      <c r="E81" s="215">
        <f t="shared" si="38"/>
        <v>5.462797519797803E-4</v>
      </c>
      <c r="F81" s="52"/>
      <c r="H81" s="19"/>
      <c r="I81" s="140">
        <v>353.99099999999999</v>
      </c>
      <c r="J81" s="214">
        <f t="shared" si="39"/>
        <v>0</v>
      </c>
      <c r="K81" s="215">
        <f t="shared" si="40"/>
        <v>8.5536599105452884E-3</v>
      </c>
      <c r="L81" s="52"/>
      <c r="N81" s="40"/>
      <c r="O81" s="143">
        <f t="shared" si="35"/>
        <v>39.796627318718372</v>
      </c>
      <c r="P81" s="52"/>
    </row>
    <row r="82" spans="1:16" ht="20.100000000000001" customHeight="1" x14ac:dyDescent="0.25">
      <c r="A82" s="38" t="s">
        <v>166</v>
      </c>
      <c r="B82" s="19">
        <v>2373.9599999999996</v>
      </c>
      <c r="C82" s="140">
        <v>3236.14</v>
      </c>
      <c r="D82" s="247">
        <f t="shared" si="37"/>
        <v>1.4882230611885015E-2</v>
      </c>
      <c r="E82" s="215">
        <f t="shared" si="38"/>
        <v>1.9874511035096635E-2</v>
      </c>
      <c r="F82" s="52">
        <f>(C82-B82)/B82</f>
        <v>0.36318219346577046</v>
      </c>
      <c r="H82" s="19">
        <v>250.86500000000001</v>
      </c>
      <c r="I82" s="140">
        <v>348.13100000000009</v>
      </c>
      <c r="J82" s="214">
        <f t="shared" si="39"/>
        <v>5.7546651578118816E-3</v>
      </c>
      <c r="K82" s="215">
        <f t="shared" si="40"/>
        <v>8.4120618273290631E-3</v>
      </c>
      <c r="L82" s="52">
        <f>(I82-H82)/H82</f>
        <v>0.38772248021844447</v>
      </c>
      <c r="N82" s="40">
        <f t="shared" si="35"/>
        <v>1.056736423528619</v>
      </c>
      <c r="O82" s="143">
        <f t="shared" si="35"/>
        <v>1.0757600103827403</v>
      </c>
      <c r="P82" s="52">
        <f>(O82-N82)/N82</f>
        <v>1.8002206066294549E-2</v>
      </c>
    </row>
    <row r="83" spans="1:16" ht="20.100000000000001" customHeight="1" x14ac:dyDescent="0.25">
      <c r="A83" s="38" t="s">
        <v>173</v>
      </c>
      <c r="B83" s="19">
        <v>473.85</v>
      </c>
      <c r="C83" s="140">
        <v>909.56</v>
      </c>
      <c r="D83" s="247">
        <f t="shared" si="37"/>
        <v>2.9705407738301048E-3</v>
      </c>
      <c r="E83" s="215">
        <f t="shared" si="38"/>
        <v>5.5859945048985817E-3</v>
      </c>
      <c r="F83" s="52">
        <f>(C83-B83)/B83</f>
        <v>0.9195103935844674</v>
      </c>
      <c r="H83" s="19">
        <v>122.568</v>
      </c>
      <c r="I83" s="140">
        <v>323.10800000000006</v>
      </c>
      <c r="J83" s="214">
        <f t="shared" si="39"/>
        <v>2.8116229807373951E-3</v>
      </c>
      <c r="K83" s="215">
        <f t="shared" si="40"/>
        <v>7.8074186811994302E-3</v>
      </c>
      <c r="L83" s="52">
        <f>(I83-H83)/H83</f>
        <v>1.6361529926245029</v>
      </c>
      <c r="N83" s="40">
        <f t="shared" si="35"/>
        <v>2.5866413421968977</v>
      </c>
      <c r="O83" s="143">
        <f t="shared" si="35"/>
        <v>3.5523549848278297</v>
      </c>
      <c r="P83" s="52">
        <f>(O83-N83)/N83</f>
        <v>0.373346558286557</v>
      </c>
    </row>
    <row r="84" spans="1:16" ht="20.100000000000001" customHeight="1" x14ac:dyDescent="0.25">
      <c r="A84" s="38" t="s">
        <v>216</v>
      </c>
      <c r="B84" s="19">
        <v>1208.2700000000002</v>
      </c>
      <c r="C84" s="140">
        <v>618.42000000000007</v>
      </c>
      <c r="D84" s="247">
        <f t="shared" si="37"/>
        <v>7.5745811982604223E-3</v>
      </c>
      <c r="E84" s="215">
        <f t="shared" si="38"/>
        <v>3.7979800361926442E-3</v>
      </c>
      <c r="F84" s="52">
        <f>(C84-B84)/B84</f>
        <v>-0.48817731136252662</v>
      </c>
      <c r="H84" s="19">
        <v>420.351</v>
      </c>
      <c r="I84" s="140">
        <v>314.01499999999999</v>
      </c>
      <c r="J84" s="214">
        <f t="shared" si="39"/>
        <v>9.6425537789304287E-3</v>
      </c>
      <c r="K84" s="215">
        <f t="shared" si="40"/>
        <v>7.5877000172599827E-3</v>
      </c>
      <c r="L84" s="52">
        <f>(I84-H84)/H84</f>
        <v>-0.25296954212075151</v>
      </c>
      <c r="N84" s="40">
        <f t="shared" ref="N84:N85" si="48">(H84/B84)*10</f>
        <v>3.4789492414774834</v>
      </c>
      <c r="O84" s="143">
        <f t="shared" ref="O84:O85" si="49">(I84/C84)*10</f>
        <v>5.0776980045923468</v>
      </c>
      <c r="P84" s="52">
        <f t="shared" ref="P84:P85" si="50">(O84-N84)/N84</f>
        <v>0.45954932140254134</v>
      </c>
    </row>
    <row r="85" spans="1:16" ht="20.100000000000001" customHeight="1" x14ac:dyDescent="0.25">
      <c r="A85" s="38" t="s">
        <v>213</v>
      </c>
      <c r="B85" s="19">
        <v>1341.29</v>
      </c>
      <c r="C85" s="140">
        <v>1345.05</v>
      </c>
      <c r="D85" s="247">
        <f t="shared" si="37"/>
        <v>8.4084765949785402E-3</v>
      </c>
      <c r="E85" s="215">
        <f t="shared" si="38"/>
        <v>8.2605236694817674E-3</v>
      </c>
      <c r="F85" s="52">
        <f t="shared" si="44"/>
        <v>2.8032714774582613E-3</v>
      </c>
      <c r="H85" s="19">
        <v>270.71899999999999</v>
      </c>
      <c r="I85" s="140">
        <v>303.86200000000008</v>
      </c>
      <c r="J85" s="214">
        <f t="shared" si="39"/>
        <v>6.2101018350813166E-3</v>
      </c>
      <c r="K85" s="215">
        <f t="shared" si="40"/>
        <v>7.3423680481653859E-3</v>
      </c>
      <c r="L85" s="52">
        <f t="shared" si="45"/>
        <v>0.12242583638385221</v>
      </c>
      <c r="N85" s="40">
        <f t="shared" si="48"/>
        <v>2.0183480082607042</v>
      </c>
      <c r="O85" s="143">
        <f t="shared" si="49"/>
        <v>2.2591130441247547</v>
      </c>
      <c r="P85" s="52">
        <f t="shared" si="50"/>
        <v>0.11928816778803569</v>
      </c>
    </row>
    <row r="86" spans="1:16" ht="20.100000000000001" customHeight="1" x14ac:dyDescent="0.25">
      <c r="A86" s="38" t="s">
        <v>169</v>
      </c>
      <c r="B86" s="19">
        <v>930.9799999999999</v>
      </c>
      <c r="C86" s="140">
        <v>894.05000000000018</v>
      </c>
      <c r="D86" s="247">
        <f t="shared" si="37"/>
        <v>5.8362647454265077E-3</v>
      </c>
      <c r="E86" s="215">
        <f t="shared" si="38"/>
        <v>5.4907410034572522E-3</v>
      </c>
      <c r="F86" s="52">
        <f t="shared" si="44"/>
        <v>-3.966787686094194E-2</v>
      </c>
      <c r="H86" s="19">
        <v>220.62700000000001</v>
      </c>
      <c r="I86" s="140">
        <v>259.34999999999997</v>
      </c>
      <c r="J86" s="214">
        <f t="shared" si="39"/>
        <v>5.0610268860644646E-3</v>
      </c>
      <c r="K86" s="215">
        <f t="shared" si="40"/>
        <v>6.2668025396123636E-3</v>
      </c>
      <c r="L86" s="52">
        <f t="shared" si="45"/>
        <v>0.17551342310777898</v>
      </c>
      <c r="N86" s="40">
        <f t="shared" ref="N86:O96" si="51">(H86/B86)*10</f>
        <v>2.3698360867043333</v>
      </c>
      <c r="O86" s="143">
        <f t="shared" si="51"/>
        <v>2.9008444717856934</v>
      </c>
      <c r="P86" s="52">
        <f t="shared" si="47"/>
        <v>0.224069667965863</v>
      </c>
    </row>
    <row r="87" spans="1:16" ht="20.100000000000001" customHeight="1" x14ac:dyDescent="0.25">
      <c r="A87" s="38" t="s">
        <v>200</v>
      </c>
      <c r="B87" s="19">
        <v>535.4</v>
      </c>
      <c r="C87" s="140">
        <v>863.12</v>
      </c>
      <c r="D87" s="247">
        <f t="shared" si="37"/>
        <v>3.3563944925791662E-3</v>
      </c>
      <c r="E87" s="215">
        <f t="shared" si="38"/>
        <v>5.3007867288227973E-3</v>
      </c>
      <c r="F87" s="52">
        <f t="shared" si="44"/>
        <v>0.61210310048561833</v>
      </c>
      <c r="H87" s="19">
        <v>128.29600000000002</v>
      </c>
      <c r="I87" s="140">
        <v>253.023</v>
      </c>
      <c r="J87" s="214">
        <f t="shared" si="39"/>
        <v>2.9430192377838007E-3</v>
      </c>
      <c r="K87" s="215">
        <f t="shared" si="40"/>
        <v>6.1139201040306124E-3</v>
      </c>
      <c r="L87" s="52">
        <f t="shared" si="45"/>
        <v>0.97218151774022543</v>
      </c>
      <c r="N87" s="40">
        <f t="shared" ref="N87" si="52">(H87/B87)*10</f>
        <v>2.3962644751587603</v>
      </c>
      <c r="O87" s="143">
        <f t="shared" ref="O87" si="53">(I87/C87)*10</f>
        <v>2.9314927240708126</v>
      </c>
      <c r="P87" s="52">
        <f t="shared" ref="P87" si="54">(O87-N87)/N87</f>
        <v>0.22335942232611522</v>
      </c>
    </row>
    <row r="88" spans="1:16" ht="20.100000000000001" customHeight="1" x14ac:dyDescent="0.25">
      <c r="A88" s="38" t="s">
        <v>167</v>
      </c>
      <c r="B88" s="19">
        <v>664.29999999999973</v>
      </c>
      <c r="C88" s="140">
        <v>690.25</v>
      </c>
      <c r="D88" s="247">
        <f t="shared" si="37"/>
        <v>4.1644618255889786E-3</v>
      </c>
      <c r="E88" s="215">
        <f t="shared" si="38"/>
        <v>4.2391185925131341E-3</v>
      </c>
      <c r="F88" s="52">
        <f t="shared" si="44"/>
        <v>3.9063676049977847E-2</v>
      </c>
      <c r="H88" s="19">
        <v>167.71800000000005</v>
      </c>
      <c r="I88" s="140">
        <v>252.5</v>
      </c>
      <c r="J88" s="214">
        <f t="shared" si="39"/>
        <v>3.8473319551866276E-3</v>
      </c>
      <c r="K88" s="215">
        <f t="shared" si="40"/>
        <v>6.1012825959210412E-3</v>
      </c>
      <c r="L88" s="52">
        <f t="shared" ref="L88:L93" si="55">(I88-H88)/H88</f>
        <v>0.50550328527647559</v>
      </c>
      <c r="N88" s="40">
        <f t="shared" ref="N88:N89" si="56">(H88/B88)*10</f>
        <v>2.5247328014451318</v>
      </c>
      <c r="O88" s="143">
        <f t="shared" ref="O88:O89" si="57">(I88/C88)*10</f>
        <v>3.6580948931546544</v>
      </c>
      <c r="P88" s="52">
        <f t="shared" ref="P88:P89" si="58">(O88-N88)/N88</f>
        <v>0.44890377748520455</v>
      </c>
    </row>
    <row r="89" spans="1:16" ht="20.100000000000001" customHeight="1" x14ac:dyDescent="0.25">
      <c r="A89" s="38" t="s">
        <v>211</v>
      </c>
      <c r="B89" s="19">
        <v>1437.9299999999998</v>
      </c>
      <c r="C89" s="140">
        <v>631.15</v>
      </c>
      <c r="D89" s="247">
        <f t="shared" si="37"/>
        <v>9.0143076815733282E-3</v>
      </c>
      <c r="E89" s="215">
        <f t="shared" si="38"/>
        <v>3.8761603761892998E-3</v>
      </c>
      <c r="F89" s="52">
        <f t="shared" si="44"/>
        <v>-0.56107042762860493</v>
      </c>
      <c r="H89" s="19">
        <v>354.2360000000001</v>
      </c>
      <c r="I89" s="140">
        <v>228.60600000000002</v>
      </c>
      <c r="J89" s="214">
        <f t="shared" si="39"/>
        <v>8.1259225752601996E-3</v>
      </c>
      <c r="K89" s="215">
        <f t="shared" si="40"/>
        <v>5.5239200361311908E-3</v>
      </c>
      <c r="L89" s="52">
        <f t="shared" si="55"/>
        <v>-0.35465057193509425</v>
      </c>
      <c r="N89" s="40">
        <f t="shared" si="56"/>
        <v>2.4635135229114082</v>
      </c>
      <c r="O89" s="143">
        <f t="shared" si="57"/>
        <v>3.6220549790065757</v>
      </c>
      <c r="P89" s="52">
        <f t="shared" si="58"/>
        <v>0.47028012849143608</v>
      </c>
    </row>
    <row r="90" spans="1:16" ht="20.100000000000001" customHeight="1" x14ac:dyDescent="0.25">
      <c r="A90" s="38" t="s">
        <v>172</v>
      </c>
      <c r="B90" s="19">
        <v>328.52</v>
      </c>
      <c r="C90" s="140">
        <v>957.59999999999991</v>
      </c>
      <c r="D90" s="247">
        <f t="shared" si="37"/>
        <v>2.0594746333621734E-3</v>
      </c>
      <c r="E90" s="215">
        <f t="shared" si="38"/>
        <v>5.8810285609425233E-3</v>
      </c>
      <c r="F90" s="52">
        <f t="shared" si="44"/>
        <v>1.9148910264215266</v>
      </c>
      <c r="H90" s="19">
        <v>53.627000000000002</v>
      </c>
      <c r="I90" s="140">
        <v>167.15200000000002</v>
      </c>
      <c r="J90" s="214">
        <f t="shared" si="39"/>
        <v>1.2301653415900096E-3</v>
      </c>
      <c r="K90" s="215">
        <f t="shared" si="40"/>
        <v>4.0389765880134414E-3</v>
      </c>
      <c r="L90" s="52">
        <f t="shared" si="55"/>
        <v>2.1169373636414495</v>
      </c>
      <c r="N90" s="40">
        <f t="shared" ref="N90:N93" si="59">(H90/B90)*10</f>
        <v>1.6323815901619385</v>
      </c>
      <c r="O90" s="143">
        <f t="shared" ref="O90:O93" si="60">(I90/C90)*10</f>
        <v>1.7455304928989144</v>
      </c>
      <c r="P90" s="52">
        <f t="shared" ref="P90:P93" si="61">(O90-N90)/N90</f>
        <v>6.9315228387102218E-2</v>
      </c>
    </row>
    <row r="91" spans="1:16" ht="20.100000000000001" customHeight="1" x14ac:dyDescent="0.25">
      <c r="A91" s="38" t="s">
        <v>214</v>
      </c>
      <c r="B91" s="19">
        <v>683.68000000000006</v>
      </c>
      <c r="C91" s="140">
        <v>481.62999999999994</v>
      </c>
      <c r="D91" s="247">
        <f t="shared" si="37"/>
        <v>4.2859540281780439E-3</v>
      </c>
      <c r="E91" s="215">
        <f t="shared" si="38"/>
        <v>2.9578945131649406E-3</v>
      </c>
      <c r="F91" s="52">
        <f t="shared" si="44"/>
        <v>-0.29553299789375159</v>
      </c>
      <c r="H91" s="19">
        <v>189.596</v>
      </c>
      <c r="I91" s="140">
        <v>150.261</v>
      </c>
      <c r="J91" s="214">
        <f t="shared" si="39"/>
        <v>4.3491977568034653E-3</v>
      </c>
      <c r="K91" s="215">
        <f t="shared" si="40"/>
        <v>3.6308309867156101E-3</v>
      </c>
      <c r="L91" s="52">
        <f t="shared" si="55"/>
        <v>-0.20746745711934855</v>
      </c>
      <c r="N91" s="40">
        <f t="shared" si="59"/>
        <v>2.7731687339106017</v>
      </c>
      <c r="O91" s="143">
        <f t="shared" si="60"/>
        <v>3.1198430330336571</v>
      </c>
      <c r="P91" s="52">
        <f t="shared" si="61"/>
        <v>0.12501017153550206</v>
      </c>
    </row>
    <row r="92" spans="1:16" ht="20.100000000000001" customHeight="1" x14ac:dyDescent="0.25">
      <c r="A92" s="38" t="s">
        <v>218</v>
      </c>
      <c r="B92" s="19">
        <v>34.900000000000006</v>
      </c>
      <c r="C92" s="140">
        <v>279.64000000000004</v>
      </c>
      <c r="D92" s="247">
        <f t="shared" si="37"/>
        <v>2.1878626782034541E-4</v>
      </c>
      <c r="E92" s="215">
        <f t="shared" si="38"/>
        <v>1.7173880814348032E-3</v>
      </c>
      <c r="F92" s="52">
        <f t="shared" si="44"/>
        <v>7.0126074498567332</v>
      </c>
      <c r="H92" s="19">
        <v>37.28</v>
      </c>
      <c r="I92" s="140">
        <v>146.22099999999998</v>
      </c>
      <c r="J92" s="214">
        <f t="shared" si="39"/>
        <v>8.5517675675453699E-4</v>
      </c>
      <c r="K92" s="215">
        <f t="shared" si="40"/>
        <v>3.5332104651808727E-3</v>
      </c>
      <c r="L92" s="52">
        <f t="shared" si="55"/>
        <v>2.9222371244635186</v>
      </c>
      <c r="N92" s="40"/>
      <c r="O92" s="143">
        <f t="shared" si="60"/>
        <v>5.2289014447146309</v>
      </c>
      <c r="P92" s="52"/>
    </row>
    <row r="93" spans="1:16" ht="20.100000000000001" customHeight="1" x14ac:dyDescent="0.25">
      <c r="A93" s="38" t="s">
        <v>168</v>
      </c>
      <c r="B93" s="19">
        <v>2959.1699999999996</v>
      </c>
      <c r="C93" s="140">
        <v>1138.0300000000002</v>
      </c>
      <c r="D93" s="247">
        <f t="shared" si="37"/>
        <v>1.8550881379539579E-2</v>
      </c>
      <c r="E93" s="215">
        <f t="shared" si="38"/>
        <v>6.9891258701017351E-3</v>
      </c>
      <c r="F93" s="52">
        <f t="shared" si="44"/>
        <v>-0.61542256781462357</v>
      </c>
      <c r="H93" s="19">
        <v>125.99000000000001</v>
      </c>
      <c r="I93" s="140">
        <v>135.108</v>
      </c>
      <c r="J93" s="214">
        <f t="shared" si="39"/>
        <v>2.8901212334630933E-3</v>
      </c>
      <c r="K93" s="215">
        <f t="shared" si="40"/>
        <v>3.2646815404740598E-3</v>
      </c>
      <c r="L93" s="52">
        <f t="shared" si="55"/>
        <v>7.2370823081196869E-2</v>
      </c>
      <c r="N93" s="40">
        <f t="shared" si="59"/>
        <v>0.42576127765555888</v>
      </c>
      <c r="O93" s="143">
        <f t="shared" si="60"/>
        <v>1.1872094760243577</v>
      </c>
      <c r="P93" s="52">
        <f t="shared" si="61"/>
        <v>1.7884392929335646</v>
      </c>
    </row>
    <row r="94" spans="1:16" ht="20.100000000000001" customHeight="1" x14ac:dyDescent="0.25">
      <c r="A94" s="38" t="s">
        <v>220</v>
      </c>
      <c r="B94" s="19">
        <v>199.22</v>
      </c>
      <c r="C94" s="140">
        <v>507.77000000000004</v>
      </c>
      <c r="D94" s="247">
        <f t="shared" si="37"/>
        <v>1.2488997213515531E-3</v>
      </c>
      <c r="E94" s="215">
        <f t="shared" si="38"/>
        <v>3.1184313621447218E-3</v>
      </c>
      <c r="F94" s="52">
        <f t="shared" si="44"/>
        <v>1.5487902821001911</v>
      </c>
      <c r="H94" s="19">
        <v>61.337999999999994</v>
      </c>
      <c r="I94" s="140">
        <v>107.27999999999999</v>
      </c>
      <c r="J94" s="214">
        <f t="shared" si="39"/>
        <v>1.407050212065713E-3</v>
      </c>
      <c r="K94" s="215">
        <f t="shared" si="40"/>
        <v>2.592259789664987E-3</v>
      </c>
      <c r="L94" s="52">
        <f t="shared" si="45"/>
        <v>0.74899735889660568</v>
      </c>
      <c r="N94" s="40">
        <f t="shared" ref="N94" si="62">(H94/B94)*10</f>
        <v>3.078907740186728</v>
      </c>
      <c r="O94" s="143">
        <f t="shared" ref="O94" si="63">(I94/C94)*10</f>
        <v>2.1127675916261297</v>
      </c>
      <c r="P94" s="52">
        <f t="shared" ref="P94" si="64">(O94-N94)/N94</f>
        <v>-0.31379314681965892</v>
      </c>
    </row>
    <row r="95" spans="1:16" ht="20.100000000000001" customHeight="1" thickBot="1" x14ac:dyDescent="0.3">
      <c r="A95" s="8" t="s">
        <v>17</v>
      </c>
      <c r="B95" s="19">
        <f>B96-SUM(B68:B94)</f>
        <v>4835.9499999999243</v>
      </c>
      <c r="C95" s="140">
        <f>C96-SUM(C68:C94)</f>
        <v>4069.390000000014</v>
      </c>
      <c r="D95" s="247">
        <f t="shared" si="37"/>
        <v>3.0316316672371994E-2</v>
      </c>
      <c r="E95" s="215">
        <f t="shared" si="38"/>
        <v>2.499185339976397E-2</v>
      </c>
      <c r="F95" s="52">
        <f t="shared" si="44"/>
        <v>-0.15851280513651347</v>
      </c>
      <c r="H95" s="19">
        <f>H96-SUM(H68:H94)</f>
        <v>1315.0760000000228</v>
      </c>
      <c r="I95" s="140">
        <f>I96-SUM(I68:I94)</f>
        <v>1168.8490000000093</v>
      </c>
      <c r="J95" s="214">
        <f t="shared" si="39"/>
        <v>3.0166910637493265E-2</v>
      </c>
      <c r="K95" s="215">
        <f t="shared" si="40"/>
        <v>2.8243477469147602E-2</v>
      </c>
      <c r="L95" s="52">
        <f t="shared" si="45"/>
        <v>-0.11119281319103305</v>
      </c>
      <c r="N95" s="40">
        <f t="shared" si="51"/>
        <v>2.7193746833611665</v>
      </c>
      <c r="O95" s="143">
        <f t="shared" si="51"/>
        <v>2.8722953563064864</v>
      </c>
      <c r="P95" s="52">
        <f t="shared" si="47"/>
        <v>5.6233763549018857E-2</v>
      </c>
    </row>
    <row r="96" spans="1:16" s="1" customFormat="1" ht="26.25" customHeight="1" thickBot="1" x14ac:dyDescent="0.3">
      <c r="A96" s="12" t="s">
        <v>18</v>
      </c>
      <c r="B96" s="17">
        <v>159516.40999999992</v>
      </c>
      <c r="C96" s="145">
        <v>162828.66000000009</v>
      </c>
      <c r="D96" s="243">
        <f>SUM(D68:D95)</f>
        <v>0.99999999999999989</v>
      </c>
      <c r="E96" s="244">
        <f>SUM(E68:E95)</f>
        <v>0.99999999999999967</v>
      </c>
      <c r="F96" s="57">
        <f t="shared" si="44"/>
        <v>2.0764321363552354E-2</v>
      </c>
      <c r="H96" s="17">
        <v>43593.327000000012</v>
      </c>
      <c r="I96" s="145">
        <v>41384.741000000009</v>
      </c>
      <c r="J96" s="269">
        <f>SUM(J68:J95)</f>
        <v>1.0000000000000002</v>
      </c>
      <c r="K96" s="243">
        <f>SUM(K68:K95)</f>
        <v>0.99999999999999944</v>
      </c>
      <c r="L96" s="57">
        <f t="shared" si="45"/>
        <v>-5.0663396257872272E-2</v>
      </c>
      <c r="N96" s="37">
        <f t="shared" si="51"/>
        <v>2.7328427840120044</v>
      </c>
      <c r="O96" s="150">
        <f t="shared" si="51"/>
        <v>2.5416128217231524</v>
      </c>
      <c r="P96" s="57">
        <f t="shared" si="47"/>
        <v>-6.9974739640204647E-2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52" t="s">
        <v>16</v>
      </c>
      <c r="B4" s="335"/>
      <c r="C4" s="335"/>
      <c r="D4" s="335"/>
      <c r="E4" s="371" t="s">
        <v>1</v>
      </c>
      <c r="F4" s="369"/>
      <c r="G4" s="364" t="s">
        <v>104</v>
      </c>
      <c r="H4" s="364"/>
      <c r="I4" s="130" t="s">
        <v>0</v>
      </c>
      <c r="K4" s="365" t="s">
        <v>19</v>
      </c>
      <c r="L4" s="369"/>
      <c r="M4" s="364" t="s">
        <v>104</v>
      </c>
      <c r="N4" s="364"/>
      <c r="O4" s="130" t="s">
        <v>0</v>
      </c>
      <c r="Q4" s="363" t="s">
        <v>22</v>
      </c>
      <c r="R4" s="364"/>
      <c r="S4" s="130" t="s">
        <v>0</v>
      </c>
    </row>
    <row r="5" spans="1:19" x14ac:dyDescent="0.25">
      <c r="A5" s="370"/>
      <c r="B5" s="336"/>
      <c r="C5" s="336"/>
      <c r="D5" s="336"/>
      <c r="E5" s="372" t="s">
        <v>178</v>
      </c>
      <c r="F5" s="362"/>
      <c r="G5" s="366" t="str">
        <f>E5</f>
        <v>jan-ago</v>
      </c>
      <c r="H5" s="366"/>
      <c r="I5" s="131" t="s">
        <v>152</v>
      </c>
      <c r="K5" s="361" t="str">
        <f>E5</f>
        <v>jan-ago</v>
      </c>
      <c r="L5" s="362"/>
      <c r="M5" s="373" t="str">
        <f>E5</f>
        <v>jan-ago</v>
      </c>
      <c r="N5" s="368"/>
      <c r="O5" s="131" t="str">
        <f>I5</f>
        <v>2025/2024</v>
      </c>
      <c r="Q5" s="361" t="str">
        <f>E5</f>
        <v>jan-ago</v>
      </c>
      <c r="R5" s="362"/>
      <c r="S5" s="131" t="str">
        <f>O5</f>
        <v>2025/2024</v>
      </c>
    </row>
    <row r="6" spans="1:19" ht="15.75" thickBot="1" x14ac:dyDescent="0.3">
      <c r="A6" s="353"/>
      <c r="B6" s="376"/>
      <c r="C6" s="376"/>
      <c r="D6" s="376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740380.72999999986</v>
      </c>
      <c r="F7" s="145">
        <v>747834.81999999937</v>
      </c>
      <c r="G7" s="243">
        <f>E7/E15</f>
        <v>0.39260798033184241</v>
      </c>
      <c r="H7" s="244">
        <f>F7/F15</f>
        <v>0.38948146925589766</v>
      </c>
      <c r="I7" s="164">
        <f t="shared" ref="I7:I18" si="0">(F7-E7)/E7</f>
        <v>1.0067914652505209E-2</v>
      </c>
      <c r="J7" s="1"/>
      <c r="K7" s="17">
        <v>139622.70799999993</v>
      </c>
      <c r="L7" s="145">
        <v>144260.30999999988</v>
      </c>
      <c r="M7" s="243">
        <f>K7/K15</f>
        <v>0.33226076172674274</v>
      </c>
      <c r="N7" s="244">
        <f>L7/L15</f>
        <v>0.34586893092227072</v>
      </c>
      <c r="O7" s="164">
        <f t="shared" ref="O7:O18" si="1">(L7-K7)/K7</f>
        <v>3.321524174993052E-2</v>
      </c>
      <c r="P7" s="1"/>
      <c r="Q7" s="187">
        <f t="shared" ref="Q7:Q18" si="2">(K7/E7)*10</f>
        <v>1.8858230953687836</v>
      </c>
      <c r="R7" s="188">
        <f t="shared" ref="R7:R18" si="3">(L7/F7)*10</f>
        <v>1.9290397577368756</v>
      </c>
      <c r="S7" s="55">
        <f>(R7-Q7)/Q7</f>
        <v>2.291660467740788E-2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447441.44999999984</v>
      </c>
      <c r="F8" s="181">
        <v>453246.92999999924</v>
      </c>
      <c r="G8" s="245">
        <f>E8/E7</f>
        <v>0.60433967534514288</v>
      </c>
      <c r="H8" s="246">
        <f>F8/F7</f>
        <v>0.60607893331310736</v>
      </c>
      <c r="I8" s="206">
        <f t="shared" si="0"/>
        <v>1.2974837266416425E-2</v>
      </c>
      <c r="K8" s="180">
        <v>113243.78999999994</v>
      </c>
      <c r="L8" s="181">
        <v>115824.78499999987</v>
      </c>
      <c r="M8" s="250">
        <f>K8/K7</f>
        <v>0.81107000159315057</v>
      </c>
      <c r="N8" s="246">
        <f>L8/L7</f>
        <v>0.80288739848125912</v>
      </c>
      <c r="O8" s="207">
        <f t="shared" si="1"/>
        <v>2.2791492584272731E-2</v>
      </c>
      <c r="Q8" s="189">
        <f t="shared" si="2"/>
        <v>2.5309186263364731</v>
      </c>
      <c r="R8" s="190">
        <f t="shared" si="3"/>
        <v>2.5554455492947312</v>
      </c>
      <c r="S8" s="182">
        <f t="shared" ref="S8:S18" si="4">(R8-Q8)/Q8</f>
        <v>9.6909172436575042E-3</v>
      </c>
    </row>
    <row r="9" spans="1:19" ht="24" customHeight="1" x14ac:dyDescent="0.25">
      <c r="A9" s="8"/>
      <c r="B9" t="s">
        <v>37</v>
      </c>
      <c r="E9" s="19">
        <v>114243.74999999999</v>
      </c>
      <c r="F9" s="140">
        <v>111469.36000000009</v>
      </c>
      <c r="G9" s="247">
        <f>E9/E7</f>
        <v>0.15430405650887213</v>
      </c>
      <c r="H9" s="215">
        <f>F9/F7</f>
        <v>0.14905612445272365</v>
      </c>
      <c r="I9" s="182">
        <f t="shared" si="0"/>
        <v>-2.4284829585862665E-2</v>
      </c>
      <c r="K9" s="19">
        <v>16459.438999999991</v>
      </c>
      <c r="L9" s="140">
        <v>16790.454999999987</v>
      </c>
      <c r="M9" s="247">
        <f>K9/K7</f>
        <v>0.11788511507741277</v>
      </c>
      <c r="N9" s="215">
        <f>L9/L7</f>
        <v>0.11638998280261564</v>
      </c>
      <c r="O9" s="182">
        <f t="shared" si="1"/>
        <v>2.0111013504165977E-2</v>
      </c>
      <c r="Q9" s="189">
        <f t="shared" si="2"/>
        <v>1.4407299305213628</v>
      </c>
      <c r="R9" s="190">
        <f t="shared" si="3"/>
        <v>1.5062843278188709</v>
      </c>
      <c r="S9" s="182">
        <f t="shared" si="4"/>
        <v>4.5500822818184725E-2</v>
      </c>
    </row>
    <row r="10" spans="1:19" ht="24" customHeight="1" thickBot="1" x14ac:dyDescent="0.3">
      <c r="A10" s="8"/>
      <c r="B10" t="s">
        <v>36</v>
      </c>
      <c r="E10" s="19">
        <v>178695.53000000003</v>
      </c>
      <c r="F10" s="140">
        <v>183118.53000000006</v>
      </c>
      <c r="G10" s="247">
        <f>E10/E7</f>
        <v>0.24135626814598493</v>
      </c>
      <c r="H10" s="215">
        <f>F10/F7</f>
        <v>0.24486494223416905</v>
      </c>
      <c r="I10" s="186">
        <f t="shared" si="0"/>
        <v>2.4751598431141667E-2</v>
      </c>
      <c r="K10" s="19">
        <v>9919.4789999999975</v>
      </c>
      <c r="L10" s="140">
        <v>11645.069999999998</v>
      </c>
      <c r="M10" s="247">
        <f>K10/K7</f>
        <v>7.1044883329436662E-2</v>
      </c>
      <c r="N10" s="215">
        <f>L10/L7</f>
        <v>8.0722618716125086E-2</v>
      </c>
      <c r="O10" s="209">
        <f t="shared" si="1"/>
        <v>0.17395984204412357</v>
      </c>
      <c r="Q10" s="189">
        <f t="shared" si="2"/>
        <v>0.55510504375794945</v>
      </c>
      <c r="R10" s="190">
        <f t="shared" si="3"/>
        <v>0.63593072749109525</v>
      </c>
      <c r="S10" s="182">
        <f t="shared" si="4"/>
        <v>0.14560430434206145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1145420.800000004</v>
      </c>
      <c r="F11" s="145">
        <v>1172243.2300000018</v>
      </c>
      <c r="G11" s="243">
        <f>E11/E15</f>
        <v>0.60739201966815759</v>
      </c>
      <c r="H11" s="244">
        <f>F11/F15</f>
        <v>0.61051853074410234</v>
      </c>
      <c r="I11" s="164">
        <f t="shared" si="0"/>
        <v>2.3417097017967323E-2</v>
      </c>
      <c r="J11" s="1"/>
      <c r="K11" s="17">
        <v>280597.56500000047</v>
      </c>
      <c r="L11" s="145">
        <v>272835.00300000014</v>
      </c>
      <c r="M11" s="243">
        <f>K11/K15</f>
        <v>0.66773923827325721</v>
      </c>
      <c r="N11" s="244">
        <f>L11/L15</f>
        <v>0.65413106907772944</v>
      </c>
      <c r="O11" s="164">
        <f t="shared" si="1"/>
        <v>-2.7664395448336526E-2</v>
      </c>
      <c r="Q11" s="191">
        <f t="shared" si="2"/>
        <v>2.4497334516712064</v>
      </c>
      <c r="R11" s="192">
        <f t="shared" si="3"/>
        <v>2.327460684076629</v>
      </c>
      <c r="S11" s="57">
        <f t="shared" si="4"/>
        <v>-4.9912682341486173E-2</v>
      </c>
    </row>
    <row r="12" spans="1:19" s="3" customFormat="1" ht="24" customHeight="1" x14ac:dyDescent="0.25">
      <c r="A12" s="46"/>
      <c r="B12" s="3" t="s">
        <v>33</v>
      </c>
      <c r="E12" s="31">
        <v>831218.92000000412</v>
      </c>
      <c r="F12" s="141">
        <v>832396.34000000195</v>
      </c>
      <c r="G12" s="247">
        <f>E12/E11</f>
        <v>0.7256886901303008</v>
      </c>
      <c r="H12" s="215">
        <f>F12/F11</f>
        <v>0.71008841740122541</v>
      </c>
      <c r="I12" s="206">
        <f t="shared" si="0"/>
        <v>1.4164980748968324E-3</v>
      </c>
      <c r="K12" s="31">
        <v>249442.18300000048</v>
      </c>
      <c r="L12" s="141">
        <v>239191.22000000015</v>
      </c>
      <c r="M12" s="247">
        <f>K12/K11</f>
        <v>0.8889677392603178</v>
      </c>
      <c r="N12" s="215">
        <f>L12/L11</f>
        <v>0.87668817186187808</v>
      </c>
      <c r="O12" s="206">
        <f t="shared" si="1"/>
        <v>-4.1095547179365081E-2</v>
      </c>
      <c r="Q12" s="189">
        <f t="shared" si="2"/>
        <v>3.0009204193763934</v>
      </c>
      <c r="R12" s="190">
        <f t="shared" si="3"/>
        <v>2.8735256092067822</v>
      </c>
      <c r="S12" s="182">
        <f t="shared" si="4"/>
        <v>-4.2451912202351727E-2</v>
      </c>
    </row>
    <row r="13" spans="1:19" ht="24" customHeight="1" x14ac:dyDescent="0.25">
      <c r="A13" s="8"/>
      <c r="B13" s="3" t="s">
        <v>37</v>
      </c>
      <c r="D13" s="3"/>
      <c r="E13" s="19">
        <v>96758.61</v>
      </c>
      <c r="F13" s="140">
        <v>109165.00999999989</v>
      </c>
      <c r="G13" s="247">
        <f>E13/E11</f>
        <v>8.4474291020382786E-2</v>
      </c>
      <c r="H13" s="215">
        <f>F13/F11</f>
        <v>9.3124879893739909E-2</v>
      </c>
      <c r="I13" s="182">
        <f t="shared" si="0"/>
        <v>0.12822011395161517</v>
      </c>
      <c r="K13" s="19">
        <v>12137.635999999991</v>
      </c>
      <c r="L13" s="140">
        <v>13643.512999999995</v>
      </c>
      <c r="M13" s="247">
        <f>K13/K11</f>
        <v>4.3256383924785556E-2</v>
      </c>
      <c r="N13" s="215">
        <f>L13/L11</f>
        <v>5.0006461231075945E-2</v>
      </c>
      <c r="O13" s="182">
        <f t="shared" si="1"/>
        <v>0.12406674578146891</v>
      </c>
      <c r="Q13" s="189">
        <f t="shared" si="2"/>
        <v>1.2544243866256441</v>
      </c>
      <c r="R13" s="190">
        <f t="shared" si="3"/>
        <v>1.2498064169095948</v>
      </c>
      <c r="S13" s="182">
        <f t="shared" si="4"/>
        <v>-3.6813456157939505E-3</v>
      </c>
    </row>
    <row r="14" spans="1:19" ht="24" customHeight="1" thickBot="1" x14ac:dyDescent="0.3">
      <c r="A14" s="8"/>
      <c r="B14" t="s">
        <v>36</v>
      </c>
      <c r="E14" s="19">
        <v>217443.2699999999</v>
      </c>
      <c r="F14" s="140">
        <v>230681.87999999998</v>
      </c>
      <c r="G14" s="247">
        <f>E14/E11</f>
        <v>0.18983701884931647</v>
      </c>
      <c r="H14" s="215">
        <f>F14/F11</f>
        <v>0.19678670270503471</v>
      </c>
      <c r="I14" s="186">
        <f t="shared" si="0"/>
        <v>6.0883052393390147E-2</v>
      </c>
      <c r="K14" s="19">
        <v>19017.745999999999</v>
      </c>
      <c r="L14" s="140">
        <v>20000.269999999982</v>
      </c>
      <c r="M14" s="247">
        <f>K14/K11</f>
        <v>6.7775876814896691E-2</v>
      </c>
      <c r="N14" s="215">
        <f>L14/L11</f>
        <v>7.3305366907045907E-2</v>
      </c>
      <c r="O14" s="209">
        <f t="shared" si="1"/>
        <v>5.166353573131028E-2</v>
      </c>
      <c r="Q14" s="189">
        <f t="shared" si="2"/>
        <v>0.87460724813419177</v>
      </c>
      <c r="R14" s="190">
        <f t="shared" si="3"/>
        <v>0.86700654598445204</v>
      </c>
      <c r="S14" s="182">
        <f t="shared" si="4"/>
        <v>-8.6904175170676758E-3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1885801.530000004</v>
      </c>
      <c r="F15" s="145">
        <v>1920078.0500000012</v>
      </c>
      <c r="G15" s="243">
        <f>G7+G11</f>
        <v>1</v>
      </c>
      <c r="H15" s="244">
        <f>H7+H11</f>
        <v>1</v>
      </c>
      <c r="I15" s="164">
        <f t="shared" si="0"/>
        <v>1.8176101490381732E-2</v>
      </c>
      <c r="J15" s="1"/>
      <c r="K15" s="17">
        <v>420220.27300000039</v>
      </c>
      <c r="L15" s="145">
        <v>417095.31299999997</v>
      </c>
      <c r="M15" s="243">
        <f>M7+M11</f>
        <v>1</v>
      </c>
      <c r="N15" s="244">
        <f>N7+N11</f>
        <v>1.0000000000000002</v>
      </c>
      <c r="O15" s="164">
        <f t="shared" si="1"/>
        <v>-7.4364808191927133E-3</v>
      </c>
      <c r="Q15" s="191">
        <f t="shared" si="2"/>
        <v>2.2283377455951028</v>
      </c>
      <c r="R15" s="192">
        <f t="shared" si="3"/>
        <v>2.1722831163035257</v>
      </c>
      <c r="S15" s="57">
        <f t="shared" si="4"/>
        <v>-2.5155356005786771E-2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1278660.3700000038</v>
      </c>
      <c r="F16" s="181">
        <f t="shared" ref="F16:F17" si="5">F8+F12</f>
        <v>1285643.2700000012</v>
      </c>
      <c r="G16" s="245">
        <f>E16/E15</f>
        <v>0.678046098520241</v>
      </c>
      <c r="H16" s="246">
        <f>F16/F15</f>
        <v>0.66957865072203726</v>
      </c>
      <c r="I16" s="207">
        <f t="shared" si="0"/>
        <v>5.4611061418892064E-3</v>
      </c>
      <c r="J16" s="3"/>
      <c r="K16" s="180">
        <f t="shared" ref="K16:L18" si="6">K8+K12</f>
        <v>362685.97300000041</v>
      </c>
      <c r="L16" s="181">
        <f t="shared" si="6"/>
        <v>355016.005</v>
      </c>
      <c r="M16" s="250">
        <f>K16/K15</f>
        <v>0.86308537760623483</v>
      </c>
      <c r="N16" s="246">
        <f>L16/L15</f>
        <v>0.8511627772714867</v>
      </c>
      <c r="O16" s="207">
        <f t="shared" si="1"/>
        <v>-2.1147683039841169E-2</v>
      </c>
      <c r="P16" s="3"/>
      <c r="Q16" s="189">
        <f t="shared" si="2"/>
        <v>2.836452755628919</v>
      </c>
      <c r="R16" s="190">
        <f t="shared" si="3"/>
        <v>2.7613881181830453</v>
      </c>
      <c r="S16" s="182">
        <f t="shared" si="4"/>
        <v>-2.6464265021480953E-2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211002.36</v>
      </c>
      <c r="F17" s="140">
        <f t="shared" si="5"/>
        <v>220634.37</v>
      </c>
      <c r="G17" s="248">
        <f>E17/E15</f>
        <v>0.11189001421586478</v>
      </c>
      <c r="H17" s="215">
        <f>F17/F15</f>
        <v>0.11490906320188382</v>
      </c>
      <c r="I17" s="182">
        <f t="shared" si="0"/>
        <v>4.5648825918345223E-2</v>
      </c>
      <c r="K17" s="19">
        <f t="shared" si="6"/>
        <v>28597.074999999983</v>
      </c>
      <c r="L17" s="140">
        <f t="shared" si="6"/>
        <v>30433.967999999983</v>
      </c>
      <c r="M17" s="247">
        <f>K17/K15</f>
        <v>6.8052582984257773E-2</v>
      </c>
      <c r="N17" s="215">
        <f>L17/L15</f>
        <v>7.2966458867879877E-2</v>
      </c>
      <c r="O17" s="182">
        <f t="shared" si="1"/>
        <v>6.423359731720818E-2</v>
      </c>
      <c r="Q17" s="189">
        <f t="shared" si="2"/>
        <v>1.3552964526083966</v>
      </c>
      <c r="R17" s="190">
        <f t="shared" si="3"/>
        <v>1.3793847259608729</v>
      </c>
      <c r="S17" s="182">
        <f t="shared" si="4"/>
        <v>1.7773434960385349E-2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396138.79999999993</v>
      </c>
      <c r="F18" s="142">
        <f>F10+F14</f>
        <v>413800.41000000003</v>
      </c>
      <c r="G18" s="249">
        <f>E18/E15</f>
        <v>0.21006388726389413</v>
      </c>
      <c r="H18" s="221">
        <f>F18/F15</f>
        <v>0.21551228607607892</v>
      </c>
      <c r="I18" s="208">
        <f t="shared" si="0"/>
        <v>4.4584398195784171E-2</v>
      </c>
      <c r="K18" s="21">
        <f t="shared" si="6"/>
        <v>28937.224999999999</v>
      </c>
      <c r="L18" s="142">
        <f t="shared" si="6"/>
        <v>31645.339999999982</v>
      </c>
      <c r="M18" s="249">
        <f>K18/K15</f>
        <v>6.8862039409507428E-2</v>
      </c>
      <c r="N18" s="221">
        <f>L18/L15</f>
        <v>7.5870763860633419E-2</v>
      </c>
      <c r="O18" s="208">
        <f t="shared" si="1"/>
        <v>9.3585856971426379E-2</v>
      </c>
      <c r="Q18" s="193">
        <f t="shared" si="2"/>
        <v>0.73048196743161753</v>
      </c>
      <c r="R18" s="194">
        <f t="shared" si="3"/>
        <v>0.76474887977998818</v>
      </c>
      <c r="S18" s="186">
        <f t="shared" si="4"/>
        <v>4.6910004457541205E-2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F5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156</v>
      </c>
      <c r="B7" s="39">
        <v>186275.03999999998</v>
      </c>
      <c r="C7" s="147">
        <v>178836.05</v>
      </c>
      <c r="D7" s="247">
        <f>B7/$B$33</f>
        <v>9.8777648144128954E-2</v>
      </c>
      <c r="E7" s="246">
        <f>C7/$C$33</f>
        <v>9.3139989804060283E-2</v>
      </c>
      <c r="F7" s="52">
        <f>(C7-B7)/B7</f>
        <v>-3.9935516857223553E-2</v>
      </c>
      <c r="H7" s="39">
        <v>54783.039999999964</v>
      </c>
      <c r="I7" s="147">
        <v>53034.098999999995</v>
      </c>
      <c r="J7" s="247">
        <f>H7/$H$33</f>
        <v>0.13036743707983822</v>
      </c>
      <c r="K7" s="246">
        <f>I7/$I$33</f>
        <v>0.12715103082445811</v>
      </c>
      <c r="L7" s="52">
        <f>(I7-H7)/H7</f>
        <v>-3.1924862147116533E-2</v>
      </c>
      <c r="N7" s="27">
        <f t="shared" ref="N7:N33" si="0">(H7/B7)*10</f>
        <v>2.9409758816854885</v>
      </c>
      <c r="O7" s="151">
        <f t="shared" ref="O7:O33" si="1">(I7/C7)*10</f>
        <v>2.9655150066219873</v>
      </c>
      <c r="P7" s="61">
        <f>(O7-N7)/N7</f>
        <v>8.3438715323416023E-3</v>
      </c>
    </row>
    <row r="8" spans="1:16" ht="20.100000000000001" customHeight="1" x14ac:dyDescent="0.25">
      <c r="A8" s="8" t="s">
        <v>155</v>
      </c>
      <c r="B8" s="19">
        <v>140562.42999999993</v>
      </c>
      <c r="C8" s="140">
        <v>130857.58</v>
      </c>
      <c r="D8" s="247">
        <f t="shared" ref="D8:D32" si="2">B8/$B$33</f>
        <v>7.4537234042863457E-2</v>
      </c>
      <c r="E8" s="215">
        <f t="shared" ref="E8:E32" si="3">C8/$C$33</f>
        <v>6.8152219124634011E-2</v>
      </c>
      <c r="F8" s="52">
        <f t="shared" ref="F8:F33" si="4">(C8-B8)/B8</f>
        <v>-6.9042986806644835E-2</v>
      </c>
      <c r="H8" s="19">
        <v>43875.933000000019</v>
      </c>
      <c r="I8" s="140">
        <v>38825.808000000019</v>
      </c>
      <c r="J8" s="247">
        <f t="shared" ref="J8:J32" si="5">H8/$H$33</f>
        <v>0.10441174740753167</v>
      </c>
      <c r="K8" s="215">
        <f t="shared" ref="K8:K32" si="6">I8/$I$33</f>
        <v>9.3086176684032948E-2</v>
      </c>
      <c r="L8" s="52">
        <f t="shared" ref="L8:L33" si="7">(I8-H8)/H8</f>
        <v>-0.11510011650350542</v>
      </c>
      <c r="N8" s="27">
        <f t="shared" si="0"/>
        <v>3.1214552138861027</v>
      </c>
      <c r="O8" s="152">
        <f t="shared" si="1"/>
        <v>2.9670278175708291</v>
      </c>
      <c r="P8" s="52">
        <f t="shared" ref="P8:P71" si="8">(O8-N8)/N8</f>
        <v>-4.9472885476071551E-2</v>
      </c>
    </row>
    <row r="9" spans="1:16" ht="20.100000000000001" customHeight="1" x14ac:dyDescent="0.25">
      <c r="A9" s="8" t="s">
        <v>158</v>
      </c>
      <c r="B9" s="19">
        <v>240112.08999999997</v>
      </c>
      <c r="C9" s="140">
        <v>271518.33000000019</v>
      </c>
      <c r="D9" s="247">
        <f t="shared" si="2"/>
        <v>0.12732627807338773</v>
      </c>
      <c r="E9" s="215">
        <f t="shared" si="3"/>
        <v>0.1414100484092301</v>
      </c>
      <c r="F9" s="52">
        <f t="shared" si="4"/>
        <v>0.13079824510294433</v>
      </c>
      <c r="H9" s="19">
        <v>26072.520999999997</v>
      </c>
      <c r="I9" s="140">
        <v>33050.751999999993</v>
      </c>
      <c r="J9" s="247">
        <f t="shared" si="5"/>
        <v>6.2044890918435028E-2</v>
      </c>
      <c r="K9" s="215">
        <f t="shared" si="6"/>
        <v>7.9240286260421233E-2</v>
      </c>
      <c r="L9" s="52">
        <f t="shared" si="7"/>
        <v>0.26764696056817816</v>
      </c>
      <c r="N9" s="27">
        <f t="shared" si="0"/>
        <v>1.0858479054511583</v>
      </c>
      <c r="O9" s="152">
        <f t="shared" si="1"/>
        <v>1.2172567502164575</v>
      </c>
      <c r="P9" s="52">
        <f t="shared" si="8"/>
        <v>0.12101956830749723</v>
      </c>
    </row>
    <row r="10" spans="1:16" ht="20.100000000000001" customHeight="1" x14ac:dyDescent="0.25">
      <c r="A10" s="8" t="s">
        <v>157</v>
      </c>
      <c r="B10" s="19">
        <v>111568.15</v>
      </c>
      <c r="C10" s="140">
        <v>107300.49999999999</v>
      </c>
      <c r="D10" s="247">
        <f t="shared" si="2"/>
        <v>5.9162190837760129E-2</v>
      </c>
      <c r="E10" s="215">
        <f t="shared" si="3"/>
        <v>5.5883405364693356E-2</v>
      </c>
      <c r="F10" s="52">
        <f t="shared" si="4"/>
        <v>-3.8251508158914607E-2</v>
      </c>
      <c r="H10" s="19">
        <v>31565.841999999993</v>
      </c>
      <c r="I10" s="140">
        <v>30507.151000000009</v>
      </c>
      <c r="J10" s="247">
        <f t="shared" si="5"/>
        <v>7.5117370646227671E-2</v>
      </c>
      <c r="K10" s="215">
        <f t="shared" si="6"/>
        <v>7.3141917564535211E-2</v>
      </c>
      <c r="L10" s="52">
        <f t="shared" si="7"/>
        <v>-3.3539133852345346E-2</v>
      </c>
      <c r="N10" s="27">
        <f t="shared" si="0"/>
        <v>2.8292879284993067</v>
      </c>
      <c r="O10" s="152">
        <f t="shared" si="1"/>
        <v>2.8431508706855988</v>
      </c>
      <c r="P10" s="52">
        <f t="shared" si="8"/>
        <v>4.8997990083127496E-3</v>
      </c>
    </row>
    <row r="11" spans="1:16" ht="20.100000000000001" customHeight="1" x14ac:dyDescent="0.25">
      <c r="A11" s="8" t="s">
        <v>159</v>
      </c>
      <c r="B11" s="19">
        <v>73037.899999999994</v>
      </c>
      <c r="C11" s="140">
        <v>74167.209999999977</v>
      </c>
      <c r="D11" s="247">
        <f t="shared" si="2"/>
        <v>3.8730427798518131E-2</v>
      </c>
      <c r="E11" s="215">
        <f t="shared" si="3"/>
        <v>3.8627184973027508E-2</v>
      </c>
      <c r="F11" s="52">
        <f t="shared" si="4"/>
        <v>1.5461972482779258E-2</v>
      </c>
      <c r="H11" s="19">
        <v>26173.52299999999</v>
      </c>
      <c r="I11" s="140">
        <v>26166.559999999994</v>
      </c>
      <c r="J11" s="247">
        <f t="shared" si="5"/>
        <v>6.2285245814401674E-2</v>
      </c>
      <c r="K11" s="215">
        <f t="shared" si="6"/>
        <v>6.2735205082489129E-2</v>
      </c>
      <c r="L11" s="52">
        <f t="shared" si="7"/>
        <v>-2.6603220361263947E-4</v>
      </c>
      <c r="N11" s="27">
        <f t="shared" si="0"/>
        <v>3.5835536070998746</v>
      </c>
      <c r="O11" s="152">
        <f t="shared" si="1"/>
        <v>3.528049659681145</v>
      </c>
      <c r="P11" s="52">
        <f t="shared" si="8"/>
        <v>-1.5488521591741501E-2</v>
      </c>
    </row>
    <row r="12" spans="1:16" ht="20.100000000000001" customHeight="1" x14ac:dyDescent="0.25">
      <c r="A12" s="8" t="s">
        <v>190</v>
      </c>
      <c r="B12" s="19">
        <v>101361.79000000004</v>
      </c>
      <c r="C12" s="140">
        <v>97481.909999999974</v>
      </c>
      <c r="D12" s="247">
        <f t="shared" si="2"/>
        <v>5.3749977602362047E-2</v>
      </c>
      <c r="E12" s="215">
        <f t="shared" si="3"/>
        <v>5.0769764281196769E-2</v>
      </c>
      <c r="F12" s="52">
        <f t="shared" si="4"/>
        <v>-3.8277540284164885E-2</v>
      </c>
      <c r="H12" s="19">
        <v>22654.488000000012</v>
      </c>
      <c r="I12" s="140">
        <v>22537.538999999997</v>
      </c>
      <c r="J12" s="247">
        <f t="shared" si="5"/>
        <v>5.3910983014377328E-2</v>
      </c>
      <c r="K12" s="215">
        <f t="shared" si="6"/>
        <v>5.4034505537586798E-2</v>
      </c>
      <c r="L12" s="52">
        <f t="shared" si="7"/>
        <v>-5.1622883730594576E-3</v>
      </c>
      <c r="N12" s="27">
        <f t="shared" si="0"/>
        <v>2.235012621620041</v>
      </c>
      <c r="O12" s="152">
        <f t="shared" si="1"/>
        <v>2.3119714211590643</v>
      </c>
      <c r="P12" s="52">
        <f t="shared" si="8"/>
        <v>3.4433272901716314E-2</v>
      </c>
    </row>
    <row r="13" spans="1:16" ht="20.100000000000001" customHeight="1" x14ac:dyDescent="0.25">
      <c r="A13" s="8" t="s">
        <v>189</v>
      </c>
      <c r="B13" s="19">
        <v>117262.82999999997</v>
      </c>
      <c r="C13" s="140">
        <v>117360.70999999993</v>
      </c>
      <c r="D13" s="247">
        <f t="shared" si="2"/>
        <v>6.2181957186130829E-2</v>
      </c>
      <c r="E13" s="215">
        <f t="shared" si="3"/>
        <v>6.1122885082718334E-2</v>
      </c>
      <c r="F13" s="52">
        <f t="shared" si="4"/>
        <v>8.3470610422723909E-4</v>
      </c>
      <c r="H13" s="19">
        <v>20970.461000000007</v>
      </c>
      <c r="I13" s="140">
        <v>21352.315999999999</v>
      </c>
      <c r="J13" s="247">
        <f t="shared" si="5"/>
        <v>4.9903496683511982E-2</v>
      </c>
      <c r="K13" s="215">
        <f t="shared" si="6"/>
        <v>5.1192893649226884E-2</v>
      </c>
      <c r="L13" s="52">
        <f t="shared" si="7"/>
        <v>1.8209184814773131E-2</v>
      </c>
      <c r="N13" s="27">
        <f t="shared" si="0"/>
        <v>1.7883297716761579</v>
      </c>
      <c r="O13" s="152">
        <f t="shared" si="1"/>
        <v>1.8193751554502362</v>
      </c>
      <c r="P13" s="52">
        <f t="shared" si="8"/>
        <v>1.7359988222407214E-2</v>
      </c>
    </row>
    <row r="14" spans="1:16" ht="20.100000000000001" customHeight="1" x14ac:dyDescent="0.25">
      <c r="A14" s="8" t="s">
        <v>187</v>
      </c>
      <c r="B14" s="19">
        <v>92611.869999999952</v>
      </c>
      <c r="C14" s="140">
        <v>99762.849999999948</v>
      </c>
      <c r="D14" s="247">
        <f t="shared" si="2"/>
        <v>4.9110083180386427E-2</v>
      </c>
      <c r="E14" s="215">
        <f t="shared" si="3"/>
        <v>5.1957705573479118E-2</v>
      </c>
      <c r="F14" s="52">
        <f t="shared" si="4"/>
        <v>7.7214508248240749E-2</v>
      </c>
      <c r="H14" s="19">
        <v>17476.757000000001</v>
      </c>
      <c r="I14" s="140">
        <v>18643.564999999995</v>
      </c>
      <c r="J14" s="247">
        <f t="shared" si="5"/>
        <v>4.1589514173677185E-2</v>
      </c>
      <c r="K14" s="215">
        <f t="shared" si="6"/>
        <v>4.4698572290118248E-2</v>
      </c>
      <c r="L14" s="52">
        <f t="shared" si="7"/>
        <v>6.6763416118905447E-2</v>
      </c>
      <c r="N14" s="27">
        <f t="shared" si="0"/>
        <v>1.8870968699800588</v>
      </c>
      <c r="O14" s="152">
        <f t="shared" si="1"/>
        <v>1.8687883315282197</v>
      </c>
      <c r="P14" s="52">
        <f t="shared" si="8"/>
        <v>-9.7019600546698892E-3</v>
      </c>
    </row>
    <row r="15" spans="1:16" ht="20.100000000000001" customHeight="1" x14ac:dyDescent="0.25">
      <c r="A15" s="8" t="s">
        <v>160</v>
      </c>
      <c r="B15" s="19">
        <v>81888.599999999962</v>
      </c>
      <c r="C15" s="140">
        <v>84060.94</v>
      </c>
      <c r="D15" s="247">
        <f t="shared" si="2"/>
        <v>4.3423763687369575E-2</v>
      </c>
      <c r="E15" s="215">
        <f t="shared" si="3"/>
        <v>4.3779959882359977E-2</v>
      </c>
      <c r="F15" s="52">
        <f t="shared" si="4"/>
        <v>2.6527990465095765E-2</v>
      </c>
      <c r="H15" s="19">
        <v>26102.086999999985</v>
      </c>
      <c r="I15" s="140">
        <v>17851.259999999998</v>
      </c>
      <c r="J15" s="247">
        <f t="shared" si="5"/>
        <v>6.2115249256429791E-2</v>
      </c>
      <c r="K15" s="215">
        <f t="shared" si="6"/>
        <v>4.2798994483066753E-2</v>
      </c>
      <c r="L15" s="52">
        <f t="shared" si="7"/>
        <v>-0.31609836408866432</v>
      </c>
      <c r="N15" s="27">
        <f t="shared" si="0"/>
        <v>3.1875116927142484</v>
      </c>
      <c r="O15" s="152">
        <f t="shared" si="1"/>
        <v>2.1236093719627687</v>
      </c>
      <c r="P15" s="52">
        <f t="shared" si="8"/>
        <v>-0.3337720527216449</v>
      </c>
    </row>
    <row r="16" spans="1:16" ht="20.100000000000001" customHeight="1" x14ac:dyDescent="0.25">
      <c r="A16" s="8" t="s">
        <v>192</v>
      </c>
      <c r="B16" s="19">
        <v>163086.7699999999</v>
      </c>
      <c r="C16" s="140">
        <v>166916.24999999997</v>
      </c>
      <c r="D16" s="247">
        <f t="shared" si="2"/>
        <v>8.6481407192410098E-2</v>
      </c>
      <c r="E16" s="215">
        <f t="shared" si="3"/>
        <v>8.6932012998117411E-2</v>
      </c>
      <c r="F16" s="52">
        <f t="shared" si="4"/>
        <v>2.3481242531200236E-2</v>
      </c>
      <c r="H16" s="19">
        <v>14210.913999999993</v>
      </c>
      <c r="I16" s="140">
        <v>17395.536</v>
      </c>
      <c r="J16" s="247">
        <f t="shared" si="5"/>
        <v>3.3817773470438892E-2</v>
      </c>
      <c r="K16" s="215">
        <f t="shared" si="6"/>
        <v>4.1706380910590576E-2</v>
      </c>
      <c r="L16" s="52">
        <f t="shared" si="7"/>
        <v>0.2240969159337681</v>
      </c>
      <c r="N16" s="27">
        <f t="shared" si="0"/>
        <v>0.87137135648710196</v>
      </c>
      <c r="O16" s="152">
        <f t="shared" si="1"/>
        <v>1.0421715081665208</v>
      </c>
      <c r="P16" s="52">
        <f t="shared" si="8"/>
        <v>0.19601304358682697</v>
      </c>
    </row>
    <row r="17" spans="1:16" ht="20.100000000000001" customHeight="1" x14ac:dyDescent="0.25">
      <c r="A17" s="8" t="s">
        <v>161</v>
      </c>
      <c r="B17" s="19">
        <v>50584.840000000011</v>
      </c>
      <c r="C17" s="140">
        <v>47198.590000000047</v>
      </c>
      <c r="D17" s="247">
        <f t="shared" si="2"/>
        <v>2.6824052900201026E-2</v>
      </c>
      <c r="E17" s="215">
        <f t="shared" si="3"/>
        <v>2.458159969070009E-2</v>
      </c>
      <c r="F17" s="52">
        <f t="shared" si="4"/>
        <v>-6.6941992897476058E-2</v>
      </c>
      <c r="H17" s="19">
        <v>16471.303</v>
      </c>
      <c r="I17" s="140">
        <v>15825.446</v>
      </c>
      <c r="J17" s="247">
        <f t="shared" si="5"/>
        <v>3.9196830943946374E-2</v>
      </c>
      <c r="K17" s="215">
        <f t="shared" si="6"/>
        <v>3.7942037483408499E-2</v>
      </c>
      <c r="L17" s="52">
        <f t="shared" si="7"/>
        <v>-3.9211044809266148E-2</v>
      </c>
      <c r="N17" s="27">
        <f t="shared" si="0"/>
        <v>3.256173786454597</v>
      </c>
      <c r="O17" s="152">
        <f t="shared" si="1"/>
        <v>3.352948891057971</v>
      </c>
      <c r="P17" s="52">
        <f t="shared" si="8"/>
        <v>2.9720497415079667E-2</v>
      </c>
    </row>
    <row r="18" spans="1:16" ht="20.100000000000001" customHeight="1" x14ac:dyDescent="0.25">
      <c r="A18" s="8" t="s">
        <v>193</v>
      </c>
      <c r="B18" s="19">
        <v>63286.610000000015</v>
      </c>
      <c r="C18" s="140">
        <v>61311.07</v>
      </c>
      <c r="D18" s="247">
        <f t="shared" si="2"/>
        <v>3.3559528398516059E-2</v>
      </c>
      <c r="E18" s="215">
        <f t="shared" si="3"/>
        <v>3.1931550907526904E-2</v>
      </c>
      <c r="F18" s="52">
        <f t="shared" si="4"/>
        <v>-3.1215765862636899E-2</v>
      </c>
      <c r="H18" s="19">
        <v>14654.179999999997</v>
      </c>
      <c r="I18" s="140">
        <v>13983.814</v>
      </c>
      <c r="J18" s="247">
        <f t="shared" si="5"/>
        <v>3.4872615486592651E-2</v>
      </c>
      <c r="K18" s="215">
        <f t="shared" si="6"/>
        <v>3.3526663005201407E-2</v>
      </c>
      <c r="L18" s="52">
        <f t="shared" si="7"/>
        <v>-4.574571896892194E-2</v>
      </c>
      <c r="N18" s="27">
        <f t="shared" si="0"/>
        <v>2.3155261436818932</v>
      </c>
      <c r="O18" s="152">
        <f t="shared" si="1"/>
        <v>2.280797578642813</v>
      </c>
      <c r="P18" s="52">
        <f t="shared" si="8"/>
        <v>-1.4998131260076712E-2</v>
      </c>
    </row>
    <row r="19" spans="1:16" ht="20.100000000000001" customHeight="1" x14ac:dyDescent="0.25">
      <c r="A19" s="8" t="s">
        <v>188</v>
      </c>
      <c r="B19" s="19">
        <v>43041.49</v>
      </c>
      <c r="C19" s="140">
        <v>38322.529999999984</v>
      </c>
      <c r="D19" s="247">
        <f t="shared" si="2"/>
        <v>2.2823976603730943E-2</v>
      </c>
      <c r="E19" s="215">
        <f t="shared" si="3"/>
        <v>1.9958839694042631E-2</v>
      </c>
      <c r="F19" s="52">
        <f t="shared" si="4"/>
        <v>-0.10963746840548536</v>
      </c>
      <c r="H19" s="19">
        <v>10396.629000000003</v>
      </c>
      <c r="I19" s="140">
        <v>9742.0149999999994</v>
      </c>
      <c r="J19" s="247">
        <f t="shared" si="5"/>
        <v>2.4740902969238705E-2</v>
      </c>
      <c r="K19" s="215">
        <f t="shared" si="6"/>
        <v>2.3356807656095623E-2</v>
      </c>
      <c r="L19" s="52">
        <f t="shared" si="7"/>
        <v>-6.2964062678393454E-2</v>
      </c>
      <c r="N19" s="27">
        <f t="shared" si="0"/>
        <v>2.4154900306657607</v>
      </c>
      <c r="O19" s="152">
        <f t="shared" si="1"/>
        <v>2.5421116507704484</v>
      </c>
      <c r="P19" s="52">
        <f t="shared" si="8"/>
        <v>5.2420675927935034E-2</v>
      </c>
    </row>
    <row r="20" spans="1:16" ht="20.100000000000001" customHeight="1" x14ac:dyDescent="0.25">
      <c r="A20" s="8" t="s">
        <v>163</v>
      </c>
      <c r="B20" s="19">
        <v>23672.779999999984</v>
      </c>
      <c r="C20" s="140">
        <v>23957.609999999986</v>
      </c>
      <c r="D20" s="247">
        <f t="shared" si="2"/>
        <v>1.2553166186051399E-2</v>
      </c>
      <c r="E20" s="215">
        <f t="shared" si="3"/>
        <v>1.2477414655096953E-2</v>
      </c>
      <c r="F20" s="52">
        <f t="shared" si="4"/>
        <v>1.203196244800999E-2</v>
      </c>
      <c r="H20" s="19">
        <v>7198.8179999999993</v>
      </c>
      <c r="I20" s="140">
        <v>7635.9190000000008</v>
      </c>
      <c r="J20" s="247">
        <f t="shared" si="5"/>
        <v>1.7131058310458993E-2</v>
      </c>
      <c r="K20" s="215">
        <f t="shared" si="6"/>
        <v>1.8307371869220695E-2</v>
      </c>
      <c r="L20" s="52">
        <f t="shared" si="7"/>
        <v>6.0718440166149711E-2</v>
      </c>
      <c r="N20" s="27">
        <f t="shared" si="0"/>
        <v>3.0409685723434277</v>
      </c>
      <c r="O20" s="152">
        <f t="shared" si="1"/>
        <v>3.1872624189140759</v>
      </c>
      <c r="P20" s="52">
        <f t="shared" si="8"/>
        <v>4.8107648300328029E-2</v>
      </c>
    </row>
    <row r="21" spans="1:16" ht="20.100000000000001" customHeight="1" x14ac:dyDescent="0.25">
      <c r="A21" s="8" t="s">
        <v>191</v>
      </c>
      <c r="B21" s="19">
        <v>22256.820000000011</v>
      </c>
      <c r="C21" s="140">
        <v>28658.960000000006</v>
      </c>
      <c r="D21" s="247">
        <f t="shared" si="2"/>
        <v>1.1802313046166645E-2</v>
      </c>
      <c r="E21" s="215">
        <f t="shared" si="3"/>
        <v>1.492593491186465E-2</v>
      </c>
      <c r="F21" s="52">
        <f t="shared" si="4"/>
        <v>0.2876484601124506</v>
      </c>
      <c r="H21" s="19">
        <v>6022.9289999999983</v>
      </c>
      <c r="I21" s="140">
        <v>7466.5540000000001</v>
      </c>
      <c r="J21" s="247">
        <f t="shared" si="5"/>
        <v>1.4332790174547328E-2</v>
      </c>
      <c r="K21" s="215">
        <f t="shared" si="6"/>
        <v>1.7901313602150214E-2</v>
      </c>
      <c r="L21" s="52">
        <f t="shared" si="7"/>
        <v>0.2396881982171801</v>
      </c>
      <c r="N21" s="27">
        <f t="shared" si="0"/>
        <v>2.7061049152574332</v>
      </c>
      <c r="O21" s="152">
        <f t="shared" si="1"/>
        <v>2.6053122653438923</v>
      </c>
      <c r="P21" s="52">
        <f t="shared" si="8"/>
        <v>-3.724639401275856E-2</v>
      </c>
    </row>
    <row r="22" spans="1:16" ht="20.100000000000001" customHeight="1" x14ac:dyDescent="0.25">
      <c r="A22" s="8" t="s">
        <v>196</v>
      </c>
      <c r="B22" s="19">
        <v>34570.069999999985</v>
      </c>
      <c r="C22" s="140">
        <v>30327.550000000003</v>
      </c>
      <c r="D22" s="247">
        <f t="shared" si="2"/>
        <v>1.83317647430268E-2</v>
      </c>
      <c r="E22" s="215">
        <f t="shared" si="3"/>
        <v>1.5794956876883204E-2</v>
      </c>
      <c r="F22" s="52">
        <f t="shared" si="4"/>
        <v>-0.12272234334497975</v>
      </c>
      <c r="H22" s="19">
        <v>7565.3770000000013</v>
      </c>
      <c r="I22" s="140">
        <v>6484.0189999999993</v>
      </c>
      <c r="J22" s="247">
        <f t="shared" si="5"/>
        <v>1.8003360347157736E-2</v>
      </c>
      <c r="K22" s="215">
        <f t="shared" si="6"/>
        <v>1.5545652990830898E-2</v>
      </c>
      <c r="L22" s="52">
        <f t="shared" si="7"/>
        <v>-0.1429351108345297</v>
      </c>
      <c r="N22" s="27">
        <f t="shared" si="0"/>
        <v>2.1884181894916628</v>
      </c>
      <c r="O22" s="152">
        <f t="shared" si="1"/>
        <v>2.1379963102855322</v>
      </c>
      <c r="P22" s="52">
        <f t="shared" si="8"/>
        <v>-2.3040330887508696E-2</v>
      </c>
    </row>
    <row r="23" spans="1:16" ht="20.100000000000001" customHeight="1" x14ac:dyDescent="0.25">
      <c r="A23" s="8" t="s">
        <v>195</v>
      </c>
      <c r="B23" s="19">
        <v>25757.610000000004</v>
      </c>
      <c r="C23" s="140">
        <v>26591.920000000009</v>
      </c>
      <c r="D23" s="247">
        <f t="shared" si="2"/>
        <v>1.3658706703880983E-2</v>
      </c>
      <c r="E23" s="215">
        <f t="shared" si="3"/>
        <v>1.3849395340986269E-2</v>
      </c>
      <c r="F23" s="52">
        <f t="shared" si="4"/>
        <v>3.2390815762798057E-2</v>
      </c>
      <c r="H23" s="19">
        <v>5752.527000000001</v>
      </c>
      <c r="I23" s="140">
        <v>5777.2200000000012</v>
      </c>
      <c r="J23" s="247">
        <f t="shared" si="5"/>
        <v>1.3689313366373447E-2</v>
      </c>
      <c r="K23" s="215">
        <f t="shared" si="6"/>
        <v>1.3851078686180301E-2</v>
      </c>
      <c r="L23" s="52">
        <f t="shared" si="7"/>
        <v>4.292548300946733E-3</v>
      </c>
      <c r="N23" s="27">
        <f t="shared" si="0"/>
        <v>2.233331042748143</v>
      </c>
      <c r="O23" s="152">
        <f t="shared" si="1"/>
        <v>2.172547149660498</v>
      </c>
      <c r="P23" s="52">
        <f t="shared" si="8"/>
        <v>-2.7216696461107533E-2</v>
      </c>
    </row>
    <row r="24" spans="1:16" ht="20.100000000000001" customHeight="1" x14ac:dyDescent="0.25">
      <c r="A24" s="8" t="s">
        <v>165</v>
      </c>
      <c r="B24" s="19">
        <v>57006.560000000005</v>
      </c>
      <c r="C24" s="140">
        <v>67351.340000000011</v>
      </c>
      <c r="D24" s="247">
        <f t="shared" si="2"/>
        <v>3.0229352926657148E-2</v>
      </c>
      <c r="E24" s="215">
        <f t="shared" si="3"/>
        <v>3.5077396983940308E-2</v>
      </c>
      <c r="F24" s="52">
        <f t="shared" si="4"/>
        <v>0.18146648385729652</v>
      </c>
      <c r="H24" s="19">
        <v>4528.3939999999993</v>
      </c>
      <c r="I24" s="140">
        <v>5279.027</v>
      </c>
      <c r="J24" s="247">
        <f t="shared" si="5"/>
        <v>1.0776238775134006E-2</v>
      </c>
      <c r="K24" s="215">
        <f t="shared" si="6"/>
        <v>1.2656644262027467E-2</v>
      </c>
      <c r="L24" s="52">
        <f t="shared" si="7"/>
        <v>0.16576141563653712</v>
      </c>
      <c r="N24" s="27">
        <f t="shared" si="0"/>
        <v>0.79436366621665977</v>
      </c>
      <c r="O24" s="152">
        <f t="shared" si="1"/>
        <v>0.78380430144374247</v>
      </c>
      <c r="P24" s="52">
        <f t="shared" si="8"/>
        <v>-1.3292859708965181E-2</v>
      </c>
    </row>
    <row r="25" spans="1:16" ht="20.100000000000001" customHeight="1" x14ac:dyDescent="0.25">
      <c r="A25" s="8" t="s">
        <v>194</v>
      </c>
      <c r="B25" s="19">
        <v>19621.149999999998</v>
      </c>
      <c r="C25" s="140">
        <v>18992.669999999995</v>
      </c>
      <c r="D25" s="247">
        <f t="shared" si="2"/>
        <v>1.0404673921332541E-2</v>
      </c>
      <c r="E25" s="215">
        <f t="shared" si="3"/>
        <v>9.8916135206066173E-3</v>
      </c>
      <c r="F25" s="52">
        <f t="shared" si="4"/>
        <v>-3.203074233671336E-2</v>
      </c>
      <c r="H25" s="19">
        <v>4264.4110000000001</v>
      </c>
      <c r="I25" s="140">
        <v>4049.6849999999995</v>
      </c>
      <c r="J25" s="247">
        <f t="shared" si="5"/>
        <v>1.0148037289005327E-2</v>
      </c>
      <c r="K25" s="215">
        <f t="shared" si="6"/>
        <v>9.7092555916589735E-3</v>
      </c>
      <c r="L25" s="52">
        <f t="shared" si="7"/>
        <v>-5.0353026478920669E-2</v>
      </c>
      <c r="N25" s="27">
        <f t="shared" si="0"/>
        <v>2.1733746492942569</v>
      </c>
      <c r="O25" s="152">
        <f t="shared" si="1"/>
        <v>2.1322357520032731</v>
      </c>
      <c r="P25" s="52">
        <f t="shared" si="8"/>
        <v>-1.8928580631205286E-2</v>
      </c>
    </row>
    <row r="26" spans="1:16" ht="20.100000000000001" customHeight="1" x14ac:dyDescent="0.25">
      <c r="A26" s="8" t="s">
        <v>162</v>
      </c>
      <c r="B26" s="19">
        <v>1699.7</v>
      </c>
      <c r="C26" s="140">
        <v>1806.9099999999994</v>
      </c>
      <c r="D26" s="247">
        <f t="shared" si="2"/>
        <v>9.0131436047779677E-4</v>
      </c>
      <c r="E26" s="215">
        <f t="shared" si="3"/>
        <v>9.410607032354747E-4</v>
      </c>
      <c r="F26" s="52">
        <f t="shared" si="4"/>
        <v>6.3075836912395919E-2</v>
      </c>
      <c r="H26" s="19">
        <v>3416.2779999999998</v>
      </c>
      <c r="I26" s="140">
        <v>3715.7299999999987</v>
      </c>
      <c r="J26" s="247">
        <f t="shared" si="5"/>
        <v>8.1297315229719967E-3</v>
      </c>
      <c r="K26" s="215">
        <f t="shared" si="6"/>
        <v>8.9085872801452429E-3</v>
      </c>
      <c r="L26" s="52">
        <f t="shared" si="7"/>
        <v>8.765445903407125E-2</v>
      </c>
      <c r="N26" s="27">
        <f t="shared" si="0"/>
        <v>20.099299876448782</v>
      </c>
      <c r="O26" s="152">
        <f t="shared" si="1"/>
        <v>20.564001527469546</v>
      </c>
      <c r="P26" s="52">
        <f t="shared" si="8"/>
        <v>2.3120290451772163E-2</v>
      </c>
    </row>
    <row r="27" spans="1:16" ht="20.100000000000001" customHeight="1" x14ac:dyDescent="0.25">
      <c r="A27" s="8" t="s">
        <v>198</v>
      </c>
      <c r="B27" s="19">
        <v>14504.729999999996</v>
      </c>
      <c r="C27" s="140">
        <v>18559.309999999998</v>
      </c>
      <c r="D27" s="247">
        <f t="shared" si="2"/>
        <v>7.6915464163400064E-3</v>
      </c>
      <c r="E27" s="215">
        <f t="shared" si="3"/>
        <v>9.6659143621791802E-3</v>
      </c>
      <c r="F27" s="52">
        <f t="shared" si="4"/>
        <v>0.27953502064498981</v>
      </c>
      <c r="H27" s="19">
        <v>2906.8310000000001</v>
      </c>
      <c r="I27" s="140">
        <v>3697.12</v>
      </c>
      <c r="J27" s="247">
        <f t="shared" si="5"/>
        <v>6.9173982950603598E-3</v>
      </c>
      <c r="K27" s="215">
        <f t="shared" si="6"/>
        <v>8.8639691810682136E-3</v>
      </c>
      <c r="L27" s="52">
        <f t="shared" si="7"/>
        <v>0.27187304662706557</v>
      </c>
      <c r="N27" s="27">
        <f t="shared" si="0"/>
        <v>2.0040572971713373</v>
      </c>
      <c r="O27" s="152">
        <f t="shared" si="1"/>
        <v>1.9920568167674337</v>
      </c>
      <c r="P27" s="52">
        <f t="shared" si="8"/>
        <v>-5.9880924666384791E-3</v>
      </c>
    </row>
    <row r="28" spans="1:16" ht="20.100000000000001" customHeight="1" x14ac:dyDescent="0.25">
      <c r="A28" s="8" t="s">
        <v>164</v>
      </c>
      <c r="B28" s="19">
        <v>10783.94</v>
      </c>
      <c r="C28" s="140">
        <v>11329.6</v>
      </c>
      <c r="D28" s="247">
        <f t="shared" si="2"/>
        <v>5.718491489398677E-3</v>
      </c>
      <c r="E28" s="215">
        <f t="shared" si="3"/>
        <v>5.9005934680624039E-3</v>
      </c>
      <c r="F28" s="52">
        <f t="shared" si="4"/>
        <v>5.0599317132699162E-2</v>
      </c>
      <c r="H28" s="19">
        <v>3566.9819999999986</v>
      </c>
      <c r="I28" s="140">
        <v>3679.41</v>
      </c>
      <c r="J28" s="247">
        <f t="shared" si="5"/>
        <v>8.4883624831684334E-3</v>
      </c>
      <c r="K28" s="215">
        <f t="shared" si="6"/>
        <v>8.8215088621722299E-3</v>
      </c>
      <c r="L28" s="52">
        <f t="shared" si="7"/>
        <v>3.1519082518499192E-2</v>
      </c>
      <c r="N28" s="27">
        <f t="shared" si="0"/>
        <v>3.3076797534110898</v>
      </c>
      <c r="O28" s="152">
        <f t="shared" si="1"/>
        <v>3.2476080355881938</v>
      </c>
      <c r="P28" s="52">
        <f t="shared" si="8"/>
        <v>-1.8161285947028646E-2</v>
      </c>
    </row>
    <row r="29" spans="1:16" ht="20.100000000000001" customHeight="1" x14ac:dyDescent="0.25">
      <c r="A29" s="8" t="s">
        <v>197</v>
      </c>
      <c r="B29" s="19">
        <v>13192.93</v>
      </c>
      <c r="C29" s="140">
        <v>12026.639999999994</v>
      </c>
      <c r="D29" s="247">
        <f t="shared" si="2"/>
        <v>6.9959270846492554E-3</v>
      </c>
      <c r="E29" s="215">
        <f t="shared" si="3"/>
        <v>6.2636203773070529E-3</v>
      </c>
      <c r="F29" s="52">
        <f>(C29-B29)/B29</f>
        <v>-8.8402652026502548E-2</v>
      </c>
      <c r="H29" s="19">
        <v>4000.5539999999996</v>
      </c>
      <c r="I29" s="140">
        <v>3644.8760000000002</v>
      </c>
      <c r="J29" s="247">
        <f t="shared" si="5"/>
        <v>9.5201356456212621E-3</v>
      </c>
      <c r="K29" s="215">
        <f t="shared" si="6"/>
        <v>8.7387124390918298E-3</v>
      </c>
      <c r="L29" s="52">
        <f>(I29-H29)/H29</f>
        <v>-8.8907186354689735E-2</v>
      </c>
      <c r="N29" s="27">
        <f t="shared" si="0"/>
        <v>3.0323468706344987</v>
      </c>
      <c r="O29" s="152">
        <f t="shared" si="1"/>
        <v>3.0306685824137096</v>
      </c>
      <c r="P29" s="52">
        <f>(O29-N29)/N29</f>
        <v>-5.5346182095517016E-4</v>
      </c>
    </row>
    <row r="30" spans="1:16" ht="20.100000000000001" customHeight="1" x14ac:dyDescent="0.25">
      <c r="A30" s="8" t="s">
        <v>202</v>
      </c>
      <c r="B30" s="19">
        <v>7083.5900000000011</v>
      </c>
      <c r="C30" s="140">
        <v>9646.0900000000038</v>
      </c>
      <c r="D30" s="247">
        <f t="shared" si="2"/>
        <v>3.7562754549255264E-3</v>
      </c>
      <c r="E30" s="215">
        <f t="shared" si="3"/>
        <v>5.0238009855901435E-3</v>
      </c>
      <c r="F30" s="52">
        <f t="shared" si="4"/>
        <v>0.36175159770681281</v>
      </c>
      <c r="H30" s="19">
        <v>2219.2690000000016</v>
      </c>
      <c r="I30" s="140">
        <v>3112.2090000000012</v>
      </c>
      <c r="J30" s="247">
        <f t="shared" si="5"/>
        <v>5.2812040317721668E-3</v>
      </c>
      <c r="K30" s="215">
        <f t="shared" si="6"/>
        <v>7.4616254438706706E-3</v>
      </c>
      <c r="L30" s="52">
        <f t="shared" si="7"/>
        <v>0.40235771328306708</v>
      </c>
      <c r="N30" s="27">
        <f t="shared" si="0"/>
        <v>3.1329721228924901</v>
      </c>
      <c r="O30" s="152">
        <f t="shared" si="1"/>
        <v>3.2263943214297193</v>
      </c>
      <c r="P30" s="52">
        <f t="shared" si="8"/>
        <v>2.9819032813792789E-2</v>
      </c>
    </row>
    <row r="31" spans="1:16" ht="20.100000000000001" customHeight="1" x14ac:dyDescent="0.25">
      <c r="A31" s="8" t="s">
        <v>200</v>
      </c>
      <c r="B31" s="19">
        <v>10749.630000000001</v>
      </c>
      <c r="C31" s="140">
        <v>7882.58</v>
      </c>
      <c r="D31" s="247">
        <f t="shared" si="2"/>
        <v>5.700297634184232E-3</v>
      </c>
      <c r="E31" s="215">
        <f t="shared" si="3"/>
        <v>4.1053435301757644E-3</v>
      </c>
      <c r="F31" s="52">
        <f t="shared" si="4"/>
        <v>-0.26671150541925637</v>
      </c>
      <c r="H31" s="19">
        <v>3703.39</v>
      </c>
      <c r="I31" s="140">
        <v>2880.2389999999991</v>
      </c>
      <c r="J31" s="247">
        <f t="shared" si="5"/>
        <v>8.812973190372466E-3</v>
      </c>
      <c r="K31" s="215">
        <f t="shared" si="6"/>
        <v>6.9054695898728528E-3</v>
      </c>
      <c r="L31" s="52">
        <f t="shared" si="7"/>
        <v>-0.2222695962348013</v>
      </c>
      <c r="N31" s="27">
        <f t="shared" si="0"/>
        <v>3.4451325301428977</v>
      </c>
      <c r="O31" s="152">
        <f t="shared" si="1"/>
        <v>3.6539292972605404</v>
      </c>
      <c r="P31" s="52">
        <f t="shared" si="8"/>
        <v>6.0606309130575658E-2</v>
      </c>
    </row>
    <row r="32" spans="1:16" ht="20.100000000000001" customHeight="1" thickBot="1" x14ac:dyDescent="0.3">
      <c r="A32" s="8" t="s">
        <v>17</v>
      </c>
      <c r="B32" s="19">
        <f>B33-SUM(B7:B31)</f>
        <v>180221.6099999994</v>
      </c>
      <c r="C32" s="140">
        <f>C33-SUM(C7:C31)</f>
        <v>187852.35000000056</v>
      </c>
      <c r="D32" s="247">
        <f t="shared" si="2"/>
        <v>9.5567644385143466E-2</v>
      </c>
      <c r="E32" s="215">
        <f t="shared" si="3"/>
        <v>9.7835788498285531E-2</v>
      </c>
      <c r="F32" s="52">
        <f t="shared" si="4"/>
        <v>4.2340871330586713E-2</v>
      </c>
      <c r="H32" s="19">
        <f>H33-SUM(H7:H31)</f>
        <v>39666.835000000079</v>
      </c>
      <c r="I32" s="142">
        <f>I33-SUM(I7:I31)</f>
        <v>40757.444000000076</v>
      </c>
      <c r="J32" s="247">
        <f t="shared" si="5"/>
        <v>9.4395338703709003E-2</v>
      </c>
      <c r="K32" s="215">
        <f t="shared" si="6"/>
        <v>9.7717338770479251E-2</v>
      </c>
      <c r="L32" s="52">
        <f t="shared" si="7"/>
        <v>2.7494227860629529E-2</v>
      </c>
      <c r="N32" s="27">
        <f t="shared" si="0"/>
        <v>2.2010032537163666</v>
      </c>
      <c r="O32" s="152">
        <f t="shared" si="1"/>
        <v>2.1696531344963188</v>
      </c>
      <c r="P32" s="52">
        <f t="shared" si="8"/>
        <v>-1.4243558780348706E-2</v>
      </c>
    </row>
    <row r="33" spans="1:16" ht="26.25" customHeight="1" thickBot="1" x14ac:dyDescent="0.3">
      <c r="A33" s="12" t="s">
        <v>18</v>
      </c>
      <c r="B33" s="17">
        <v>1885801.5299999993</v>
      </c>
      <c r="C33" s="145">
        <v>1920078.0500000005</v>
      </c>
      <c r="D33" s="243">
        <f>SUM(D7:D32)</f>
        <v>0.99999999999999978</v>
      </c>
      <c r="E33" s="244">
        <f>SUM(E7:E32)</f>
        <v>1</v>
      </c>
      <c r="F33" s="57">
        <f t="shared" si="4"/>
        <v>1.8176101490383876E-2</v>
      </c>
      <c r="G33" s="1"/>
      <c r="H33" s="17">
        <v>420220.27300000016</v>
      </c>
      <c r="I33" s="145">
        <v>417095.31299999997</v>
      </c>
      <c r="J33" s="243">
        <f>SUM(J7:J32)</f>
        <v>0.99999999999999978</v>
      </c>
      <c r="K33" s="244">
        <f>SUM(K7:K32)</f>
        <v>1.0000000000000002</v>
      </c>
      <c r="L33" s="57">
        <f t="shared" si="7"/>
        <v>-7.4364808191921634E-3</v>
      </c>
      <c r="N33" s="29">
        <f t="shared" si="0"/>
        <v>2.2283377455951068</v>
      </c>
      <c r="O33" s="146">
        <f t="shared" si="1"/>
        <v>2.1722831163035266</v>
      </c>
      <c r="P33" s="57">
        <f t="shared" si="8"/>
        <v>-2.515535600578812E-2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B37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H37</f>
        <v>jan-ago</v>
      </c>
      <c r="K37" s="362"/>
      <c r="L37" s="131" t="str">
        <f>F37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190</v>
      </c>
      <c r="B39" s="39">
        <v>101361.79000000004</v>
      </c>
      <c r="C39" s="147">
        <v>97481.909999999974</v>
      </c>
      <c r="D39" s="247">
        <f t="shared" ref="D39:D61" si="9">B39/$B$62</f>
        <v>0.13690495429290828</v>
      </c>
      <c r="E39" s="246">
        <f t="shared" ref="E39:E61" si="10">C39/$C$62</f>
        <v>0.13035219461966216</v>
      </c>
      <c r="F39" s="52">
        <f>(C39-B39)/B39</f>
        <v>-3.8277540284164885E-2</v>
      </c>
      <c r="H39" s="39">
        <v>22654.488000000012</v>
      </c>
      <c r="I39" s="147">
        <v>22537.538999999997</v>
      </c>
      <c r="J39" s="247">
        <f t="shared" ref="J39:J61" si="11">H39/$H$62</f>
        <v>0.16225503948827583</v>
      </c>
      <c r="K39" s="246">
        <f t="shared" ref="K39:K61" si="12">I39/$I$62</f>
        <v>0.15622827235017028</v>
      </c>
      <c r="L39" s="52">
        <f>(I39-H39)/H39</f>
        <v>-5.1622883730594576E-3</v>
      </c>
      <c r="N39" s="27">
        <f t="shared" ref="N39:N62" si="13">(H39/B39)*10</f>
        <v>2.235012621620041</v>
      </c>
      <c r="O39" s="151">
        <f t="shared" ref="O39:O62" si="14">(I39/C39)*10</f>
        <v>2.3119714211590643</v>
      </c>
      <c r="P39" s="61">
        <f t="shared" si="8"/>
        <v>3.4433272901716314E-2</v>
      </c>
    </row>
    <row r="40" spans="1:16" ht="20.100000000000001" customHeight="1" x14ac:dyDescent="0.25">
      <c r="A40" s="38" t="s">
        <v>189</v>
      </c>
      <c r="B40" s="19">
        <v>117262.82999999997</v>
      </c>
      <c r="C40" s="140">
        <v>117360.70999999993</v>
      </c>
      <c r="D40" s="247">
        <f t="shared" si="9"/>
        <v>0.15838179634956195</v>
      </c>
      <c r="E40" s="215">
        <f t="shared" si="10"/>
        <v>0.15693400047887576</v>
      </c>
      <c r="F40" s="52">
        <f t="shared" ref="F40:F62" si="15">(C40-B40)/B40</f>
        <v>8.3470610422723909E-4</v>
      </c>
      <c r="H40" s="19">
        <v>20970.461000000007</v>
      </c>
      <c r="I40" s="140">
        <v>21352.315999999999</v>
      </c>
      <c r="J40" s="247">
        <f t="shared" si="11"/>
        <v>0.15019377077258808</v>
      </c>
      <c r="K40" s="215">
        <f t="shared" si="12"/>
        <v>0.14801240895711368</v>
      </c>
      <c r="L40" s="52">
        <f t="shared" ref="L40:L62" si="16">(I40-H40)/H40</f>
        <v>1.8209184814773131E-2</v>
      </c>
      <c r="N40" s="27">
        <f t="shared" si="13"/>
        <v>1.7883297716761579</v>
      </c>
      <c r="O40" s="152">
        <f t="shared" si="14"/>
        <v>1.8193751554502362</v>
      </c>
      <c r="P40" s="52">
        <f t="shared" si="8"/>
        <v>1.7359988222407214E-2</v>
      </c>
    </row>
    <row r="41" spans="1:16" ht="20.100000000000001" customHeight="1" x14ac:dyDescent="0.25">
      <c r="A41" s="38" t="s">
        <v>187</v>
      </c>
      <c r="B41" s="19">
        <v>92611.869999999952</v>
      </c>
      <c r="C41" s="140">
        <v>99762.849999999948</v>
      </c>
      <c r="D41" s="247">
        <f t="shared" si="9"/>
        <v>0.12508681850755352</v>
      </c>
      <c r="E41" s="215">
        <f t="shared" si="10"/>
        <v>0.13340225318740839</v>
      </c>
      <c r="F41" s="52">
        <f t="shared" si="15"/>
        <v>7.7214508248240749E-2</v>
      </c>
      <c r="H41" s="19">
        <v>17476.757000000001</v>
      </c>
      <c r="I41" s="140">
        <v>18643.564999999995</v>
      </c>
      <c r="J41" s="247">
        <f t="shared" si="11"/>
        <v>0.12517130809409596</v>
      </c>
      <c r="K41" s="215">
        <f t="shared" si="12"/>
        <v>0.12923558115187742</v>
      </c>
      <c r="L41" s="52">
        <f t="shared" si="16"/>
        <v>6.6763416118905447E-2</v>
      </c>
      <c r="N41" s="27">
        <f t="shared" si="13"/>
        <v>1.8870968699800588</v>
      </c>
      <c r="O41" s="152">
        <f t="shared" si="14"/>
        <v>1.8687883315282197</v>
      </c>
      <c r="P41" s="52">
        <f t="shared" si="8"/>
        <v>-9.7019600546698892E-3</v>
      </c>
    </row>
    <row r="42" spans="1:16" ht="20.100000000000001" customHeight="1" x14ac:dyDescent="0.25">
      <c r="A42" s="38" t="s">
        <v>192</v>
      </c>
      <c r="B42" s="19">
        <v>163086.7699999999</v>
      </c>
      <c r="C42" s="140">
        <v>166916.24999999997</v>
      </c>
      <c r="D42" s="247">
        <f t="shared" si="9"/>
        <v>0.22027419595320905</v>
      </c>
      <c r="E42" s="215">
        <f t="shared" si="10"/>
        <v>0.22319935570798916</v>
      </c>
      <c r="F42" s="52">
        <f t="shared" si="15"/>
        <v>2.3481242531200236E-2</v>
      </c>
      <c r="H42" s="19">
        <v>14210.913999999993</v>
      </c>
      <c r="I42" s="140">
        <v>17395.536</v>
      </c>
      <c r="J42" s="247">
        <f t="shared" si="11"/>
        <v>0.10178082207086249</v>
      </c>
      <c r="K42" s="215">
        <f t="shared" si="12"/>
        <v>0.1205843519953617</v>
      </c>
      <c r="L42" s="52">
        <f t="shared" si="16"/>
        <v>0.2240969159337681</v>
      </c>
      <c r="N42" s="27">
        <f t="shared" si="13"/>
        <v>0.87137135648710196</v>
      </c>
      <c r="O42" s="152">
        <f t="shared" si="14"/>
        <v>1.0421715081665208</v>
      </c>
      <c r="P42" s="52">
        <f t="shared" si="8"/>
        <v>0.19601304358682697</v>
      </c>
    </row>
    <row r="43" spans="1:16" ht="20.100000000000001" customHeight="1" x14ac:dyDescent="0.25">
      <c r="A43" s="38" t="s">
        <v>193</v>
      </c>
      <c r="B43" s="19">
        <v>63286.610000000015</v>
      </c>
      <c r="C43" s="140">
        <v>61311.07</v>
      </c>
      <c r="D43" s="247">
        <f t="shared" si="9"/>
        <v>8.5478467274533246E-2</v>
      </c>
      <c r="E43" s="215">
        <f t="shared" si="10"/>
        <v>8.1984775728950438E-2</v>
      </c>
      <c r="F43" s="52">
        <f t="shared" si="15"/>
        <v>-3.1215765862636899E-2</v>
      </c>
      <c r="H43" s="19">
        <v>14654.179999999997</v>
      </c>
      <c r="I43" s="140">
        <v>13983.814</v>
      </c>
      <c r="J43" s="247">
        <f t="shared" si="11"/>
        <v>0.10495556353197212</v>
      </c>
      <c r="K43" s="215">
        <f t="shared" si="12"/>
        <v>9.6934589978352317E-2</v>
      </c>
      <c r="L43" s="52">
        <f t="shared" si="16"/>
        <v>-4.574571896892194E-2</v>
      </c>
      <c r="N43" s="27">
        <f t="shared" si="13"/>
        <v>2.3155261436818932</v>
      </c>
      <c r="O43" s="152">
        <f t="shared" si="14"/>
        <v>2.280797578642813</v>
      </c>
      <c r="P43" s="52">
        <f t="shared" si="8"/>
        <v>-1.4998131260076712E-2</v>
      </c>
    </row>
    <row r="44" spans="1:16" ht="20.100000000000001" customHeight="1" x14ac:dyDescent="0.25">
      <c r="A44" s="38" t="s">
        <v>188</v>
      </c>
      <c r="B44" s="19">
        <v>43041.49</v>
      </c>
      <c r="C44" s="140">
        <v>38322.529999999984</v>
      </c>
      <c r="D44" s="247">
        <f t="shared" si="9"/>
        <v>5.8134265596026538E-2</v>
      </c>
      <c r="E44" s="215">
        <f t="shared" si="10"/>
        <v>5.1244645174451757E-2</v>
      </c>
      <c r="F44" s="52">
        <f t="shared" si="15"/>
        <v>-0.10963746840548536</v>
      </c>
      <c r="H44" s="19">
        <v>10396.629000000003</v>
      </c>
      <c r="I44" s="140">
        <v>9742.0149999999994</v>
      </c>
      <c r="J44" s="247">
        <f t="shared" si="11"/>
        <v>7.446230737767956E-2</v>
      </c>
      <c r="K44" s="215">
        <f t="shared" si="12"/>
        <v>6.7530805943783134E-2</v>
      </c>
      <c r="L44" s="52">
        <f t="shared" si="16"/>
        <v>-6.2964062678393454E-2</v>
      </c>
      <c r="N44" s="27">
        <f t="shared" si="13"/>
        <v>2.4154900306657607</v>
      </c>
      <c r="O44" s="152">
        <f t="shared" si="14"/>
        <v>2.5421116507704484</v>
      </c>
      <c r="P44" s="52">
        <f t="shared" si="8"/>
        <v>5.2420675927935034E-2</v>
      </c>
    </row>
    <row r="45" spans="1:16" ht="20.100000000000001" customHeight="1" x14ac:dyDescent="0.25">
      <c r="A45" s="38" t="s">
        <v>191</v>
      </c>
      <c r="B45" s="19">
        <v>22256.820000000011</v>
      </c>
      <c r="C45" s="140">
        <v>28658.960000000006</v>
      </c>
      <c r="D45" s="247">
        <f t="shared" si="9"/>
        <v>3.0061317236065851E-2</v>
      </c>
      <c r="E45" s="215">
        <f t="shared" si="10"/>
        <v>3.8322580379447989E-2</v>
      </c>
      <c r="F45" s="52">
        <f t="shared" si="15"/>
        <v>0.2876484601124506</v>
      </c>
      <c r="H45" s="19">
        <v>6022.9289999999983</v>
      </c>
      <c r="I45" s="140">
        <v>7466.5540000000001</v>
      </c>
      <c r="J45" s="247">
        <f t="shared" si="11"/>
        <v>4.313717364656755E-2</v>
      </c>
      <c r="K45" s="215">
        <f t="shared" si="12"/>
        <v>5.1757506967786207E-2</v>
      </c>
      <c r="L45" s="52">
        <f t="shared" si="16"/>
        <v>0.2396881982171801</v>
      </c>
      <c r="N45" s="27">
        <f t="shared" si="13"/>
        <v>2.7061049152574332</v>
      </c>
      <c r="O45" s="152">
        <f t="shared" si="14"/>
        <v>2.6053122653438923</v>
      </c>
      <c r="P45" s="52">
        <f t="shared" si="8"/>
        <v>-3.724639401275856E-2</v>
      </c>
    </row>
    <row r="46" spans="1:16" ht="20.100000000000001" customHeight="1" x14ac:dyDescent="0.25">
      <c r="A46" s="38" t="s">
        <v>196</v>
      </c>
      <c r="B46" s="19">
        <v>34570.069999999985</v>
      </c>
      <c r="C46" s="140">
        <v>30327.550000000003</v>
      </c>
      <c r="D46" s="247">
        <f t="shared" si="9"/>
        <v>4.6692287628825775E-2</v>
      </c>
      <c r="E46" s="215">
        <f t="shared" si="10"/>
        <v>4.0553808393142238E-2</v>
      </c>
      <c r="F46" s="52">
        <f t="shared" si="15"/>
        <v>-0.12272234334497975</v>
      </c>
      <c r="H46" s="19">
        <v>7565.3770000000013</v>
      </c>
      <c r="I46" s="140">
        <v>6484.0189999999993</v>
      </c>
      <c r="J46" s="247">
        <f t="shared" si="11"/>
        <v>5.4184431088387136E-2</v>
      </c>
      <c r="K46" s="215">
        <f t="shared" si="12"/>
        <v>4.4946659271701259E-2</v>
      </c>
      <c r="L46" s="52">
        <f t="shared" si="16"/>
        <v>-0.1429351108345297</v>
      </c>
      <c r="N46" s="27">
        <f t="shared" si="13"/>
        <v>2.1884181894916628</v>
      </c>
      <c r="O46" s="152">
        <f t="shared" si="14"/>
        <v>2.1379963102855322</v>
      </c>
      <c r="P46" s="52">
        <f t="shared" si="8"/>
        <v>-2.3040330887508696E-2</v>
      </c>
    </row>
    <row r="47" spans="1:16" ht="20.100000000000001" customHeight="1" x14ac:dyDescent="0.25">
      <c r="A47" s="38" t="s">
        <v>195</v>
      </c>
      <c r="B47" s="19">
        <v>25757.610000000004</v>
      </c>
      <c r="C47" s="140">
        <v>26591.920000000009</v>
      </c>
      <c r="D47" s="247">
        <f t="shared" si="9"/>
        <v>3.4789681789800249E-2</v>
      </c>
      <c r="E47" s="215">
        <f t="shared" si="10"/>
        <v>3.5558547541287282E-2</v>
      </c>
      <c r="F47" s="52">
        <f t="shared" si="15"/>
        <v>3.2390815762798057E-2</v>
      </c>
      <c r="H47" s="19">
        <v>5752.527000000001</v>
      </c>
      <c r="I47" s="140">
        <v>5777.2200000000012</v>
      </c>
      <c r="J47" s="247">
        <f t="shared" si="11"/>
        <v>4.1200511595864471E-2</v>
      </c>
      <c r="K47" s="215">
        <f t="shared" si="12"/>
        <v>4.0047189694795468E-2</v>
      </c>
      <c r="L47" s="52">
        <f t="shared" si="16"/>
        <v>4.292548300946733E-3</v>
      </c>
      <c r="N47" s="27">
        <f t="shared" si="13"/>
        <v>2.233331042748143</v>
      </c>
      <c r="O47" s="152">
        <f t="shared" si="14"/>
        <v>2.172547149660498</v>
      </c>
      <c r="P47" s="52">
        <f t="shared" si="8"/>
        <v>-2.7216696461107533E-2</v>
      </c>
    </row>
    <row r="48" spans="1:16" ht="20.100000000000001" customHeight="1" x14ac:dyDescent="0.25">
      <c r="A48" s="38" t="s">
        <v>194</v>
      </c>
      <c r="B48" s="19">
        <v>19621.149999999998</v>
      </c>
      <c r="C48" s="140">
        <v>18992.669999999995</v>
      </c>
      <c r="D48" s="247">
        <f t="shared" si="9"/>
        <v>2.6501432580504903E-2</v>
      </c>
      <c r="E48" s="215">
        <f t="shared" si="10"/>
        <v>2.5396878417616342E-2</v>
      </c>
      <c r="F48" s="52">
        <f t="shared" si="15"/>
        <v>-3.203074233671336E-2</v>
      </c>
      <c r="H48" s="19">
        <v>4264.4110000000001</v>
      </c>
      <c r="I48" s="140">
        <v>4049.6849999999995</v>
      </c>
      <c r="J48" s="247">
        <f t="shared" si="11"/>
        <v>3.0542388563327385E-2</v>
      </c>
      <c r="K48" s="215">
        <f t="shared" si="12"/>
        <v>2.8072066391649921E-2</v>
      </c>
      <c r="L48" s="52">
        <f t="shared" si="16"/>
        <v>-5.0353026478920669E-2</v>
      </c>
      <c r="N48" s="27">
        <f t="shared" si="13"/>
        <v>2.1733746492942569</v>
      </c>
      <c r="O48" s="152">
        <f t="shared" si="14"/>
        <v>2.1322357520032731</v>
      </c>
      <c r="P48" s="52">
        <f t="shared" si="8"/>
        <v>-1.8928580631205286E-2</v>
      </c>
    </row>
    <row r="49" spans="1:16" ht="20.100000000000001" customHeight="1" x14ac:dyDescent="0.25">
      <c r="A49" s="38" t="s">
        <v>197</v>
      </c>
      <c r="B49" s="19">
        <v>13192.93</v>
      </c>
      <c r="C49" s="140">
        <v>12026.639999999994</v>
      </c>
      <c r="D49" s="247">
        <f t="shared" si="9"/>
        <v>1.7819115848679644E-2</v>
      </c>
      <c r="E49" s="215">
        <f t="shared" si="10"/>
        <v>1.6081947080238919E-2</v>
      </c>
      <c r="F49" s="52">
        <f t="shared" si="15"/>
        <v>-8.8402652026502548E-2</v>
      </c>
      <c r="H49" s="19">
        <v>4000.5539999999996</v>
      </c>
      <c r="I49" s="140">
        <v>3644.8760000000002</v>
      </c>
      <c r="J49" s="247">
        <f t="shared" si="11"/>
        <v>2.8652602841652365E-2</v>
      </c>
      <c r="K49" s="215">
        <f t="shared" si="12"/>
        <v>2.5265965392698791E-2</v>
      </c>
      <c r="L49" s="52">
        <f t="shared" si="16"/>
        <v>-8.8907186354689735E-2</v>
      </c>
      <c r="N49" s="27">
        <f t="shared" si="13"/>
        <v>3.0323468706344987</v>
      </c>
      <c r="O49" s="152">
        <f t="shared" si="14"/>
        <v>3.0306685824137096</v>
      </c>
      <c r="P49" s="52">
        <f t="shared" si="8"/>
        <v>-5.5346182095517016E-4</v>
      </c>
    </row>
    <row r="50" spans="1:16" ht="20.100000000000001" customHeight="1" x14ac:dyDescent="0.25">
      <c r="A50" s="38" t="s">
        <v>202</v>
      </c>
      <c r="B50" s="19">
        <v>7083.5900000000011</v>
      </c>
      <c r="C50" s="140">
        <v>9646.0900000000038</v>
      </c>
      <c r="D50" s="247">
        <f t="shared" si="9"/>
        <v>9.5674964419995151E-3</v>
      </c>
      <c r="E50" s="215">
        <f t="shared" si="10"/>
        <v>1.2898690649360252E-2</v>
      </c>
      <c r="F50" s="52">
        <f t="shared" si="15"/>
        <v>0.36175159770681281</v>
      </c>
      <c r="H50" s="19">
        <v>2219.2690000000016</v>
      </c>
      <c r="I50" s="140">
        <v>3112.2090000000012</v>
      </c>
      <c r="J50" s="247">
        <f t="shared" si="11"/>
        <v>1.5894756890118482E-2</v>
      </c>
      <c r="K50" s="215">
        <f t="shared" si="12"/>
        <v>2.1573563788959006E-2</v>
      </c>
      <c r="L50" s="52">
        <f t="shared" si="16"/>
        <v>0.40235771328306708</v>
      </c>
      <c r="N50" s="27">
        <f t="shared" si="13"/>
        <v>3.1329721228924901</v>
      </c>
      <c r="O50" s="152">
        <f t="shared" si="14"/>
        <v>3.2263943214297193</v>
      </c>
      <c r="P50" s="52">
        <f t="shared" si="8"/>
        <v>2.9819032813792789E-2</v>
      </c>
    </row>
    <row r="51" spans="1:16" ht="20.100000000000001" customHeight="1" x14ac:dyDescent="0.25">
      <c r="A51" s="38" t="s">
        <v>201</v>
      </c>
      <c r="B51" s="19">
        <v>8508.48</v>
      </c>
      <c r="C51" s="140">
        <v>12242.759999999997</v>
      </c>
      <c r="D51" s="247">
        <f t="shared" si="9"/>
        <v>1.1492033294815766E-2</v>
      </c>
      <c r="E51" s="215">
        <f t="shared" si="10"/>
        <v>1.6370941379808983E-2</v>
      </c>
      <c r="F51" s="52">
        <f t="shared" si="15"/>
        <v>0.43888920230170336</v>
      </c>
      <c r="H51" s="19">
        <v>1890.1020000000001</v>
      </c>
      <c r="I51" s="140">
        <v>2826.5959999999991</v>
      </c>
      <c r="J51" s="247">
        <f t="shared" si="11"/>
        <v>1.3537210580387822E-2</v>
      </c>
      <c r="K51" s="215">
        <f t="shared" si="12"/>
        <v>1.9593719159483287E-2</v>
      </c>
      <c r="L51" s="52">
        <f t="shared" si="16"/>
        <v>0.49547273110128393</v>
      </c>
      <c r="N51" s="27">
        <f t="shared" si="13"/>
        <v>2.2214332054609049</v>
      </c>
      <c r="O51" s="152">
        <f t="shared" si="14"/>
        <v>2.3087898480408011</v>
      </c>
      <c r="P51" s="52">
        <f t="shared" si="8"/>
        <v>3.9324451604103638E-2</v>
      </c>
    </row>
    <row r="52" spans="1:16" ht="20.100000000000001" customHeight="1" x14ac:dyDescent="0.25">
      <c r="A52" s="38" t="s">
        <v>199</v>
      </c>
      <c r="B52" s="19">
        <v>11519.940000000002</v>
      </c>
      <c r="C52" s="140">
        <v>9393.0899999999965</v>
      </c>
      <c r="D52" s="247">
        <f t="shared" si="9"/>
        <v>1.5559481133443338E-2</v>
      </c>
      <c r="E52" s="215">
        <f t="shared" si="10"/>
        <v>1.2560380646624611E-2</v>
      </c>
      <c r="F52" s="52">
        <f t="shared" si="15"/>
        <v>-0.18462335741332034</v>
      </c>
      <c r="H52" s="19">
        <v>3383.2059999999997</v>
      </c>
      <c r="I52" s="140">
        <v>2824.9289999999987</v>
      </c>
      <c r="J52" s="247">
        <f t="shared" si="11"/>
        <v>2.4231058460777014E-2</v>
      </c>
      <c r="K52" s="215">
        <f t="shared" si="12"/>
        <v>1.958216365956789E-2</v>
      </c>
      <c r="L52" s="52">
        <f t="shared" si="16"/>
        <v>-0.16501419068185649</v>
      </c>
      <c r="N52" s="27">
        <f t="shared" ref="N52" si="17">(H52/B52)*10</f>
        <v>2.9368260598579496</v>
      </c>
      <c r="O52" s="152">
        <f t="shared" ref="O52" si="18">(I52/C52)*10</f>
        <v>3.0074544159589656</v>
      </c>
      <c r="P52" s="52">
        <f t="shared" ref="P52" si="19">(O52-N52)/N52</f>
        <v>2.4049213219128177E-2</v>
      </c>
    </row>
    <row r="53" spans="1:16" ht="20.100000000000001" customHeight="1" x14ac:dyDescent="0.25">
      <c r="A53" s="38" t="s">
        <v>203</v>
      </c>
      <c r="B53" s="19">
        <v>4437.369999999999</v>
      </c>
      <c r="C53" s="140">
        <v>8108.8799999999983</v>
      </c>
      <c r="D53" s="247">
        <f t="shared" si="9"/>
        <v>5.9933623610112065E-3</v>
      </c>
      <c r="E53" s="215">
        <f t="shared" si="10"/>
        <v>1.0843143142224912E-2</v>
      </c>
      <c r="F53" s="52">
        <f t="shared" si="15"/>
        <v>0.8274067747336824</v>
      </c>
      <c r="H53" s="19">
        <v>823.38700000000006</v>
      </c>
      <c r="I53" s="140">
        <v>1419.0299999999995</v>
      </c>
      <c r="J53" s="247">
        <f t="shared" si="11"/>
        <v>5.8972284078604165E-3</v>
      </c>
      <c r="K53" s="215">
        <f t="shared" si="12"/>
        <v>9.8365933083049608E-3</v>
      </c>
      <c r="L53" s="52">
        <f t="shared" si="16"/>
        <v>0.72340588326024025</v>
      </c>
      <c r="N53" s="27">
        <f t="shared" ref="N53" si="20">(H53/B53)*10</f>
        <v>1.8555743604883079</v>
      </c>
      <c r="O53" s="152">
        <f t="shared" ref="O53" si="21">(I53/C53)*10</f>
        <v>1.7499704028176515</v>
      </c>
      <c r="P53" s="52">
        <f t="shared" ref="P53" si="22">(O53-N53)/N53</f>
        <v>-5.6911735751115897E-2</v>
      </c>
    </row>
    <row r="54" spans="1:16" ht="20.100000000000001" customHeight="1" x14ac:dyDescent="0.25">
      <c r="A54" s="38" t="s">
        <v>205</v>
      </c>
      <c r="B54" s="19">
        <v>4183.029999999997</v>
      </c>
      <c r="C54" s="140">
        <v>3783.2399999999993</v>
      </c>
      <c r="D54" s="247">
        <f t="shared" si="9"/>
        <v>5.6498364024141993E-3</v>
      </c>
      <c r="E54" s="215">
        <f t="shared" si="10"/>
        <v>5.0589246432788471E-3</v>
      </c>
      <c r="F54" s="52">
        <f t="shared" si="15"/>
        <v>-9.5574260763130553E-2</v>
      </c>
      <c r="H54" s="19">
        <v>1006.0110000000003</v>
      </c>
      <c r="I54" s="140">
        <v>911.8059999999997</v>
      </c>
      <c r="J54" s="247">
        <f t="shared" si="11"/>
        <v>7.2052104876808437E-3</v>
      </c>
      <c r="K54" s="215">
        <f t="shared" si="12"/>
        <v>6.3205603814382458E-3</v>
      </c>
      <c r="L54" s="52">
        <f t="shared" si="16"/>
        <v>-9.3642117233311145E-2</v>
      </c>
      <c r="N54" s="27">
        <f t="shared" ref="N54" si="23">(H54/B54)*10</f>
        <v>2.4049815564315842</v>
      </c>
      <c r="O54" s="152">
        <f t="shared" ref="O54" si="24">(I54/C54)*10</f>
        <v>2.4101193685835418</v>
      </c>
      <c r="P54" s="52">
        <f t="shared" ref="P54" si="25">(O54-N54)/N54</f>
        <v>2.1363208121982081E-3</v>
      </c>
    </row>
    <row r="55" spans="1:16" ht="20.100000000000001" customHeight="1" x14ac:dyDescent="0.25">
      <c r="A55" s="38" t="s">
        <v>207</v>
      </c>
      <c r="B55" s="19">
        <v>3645.18</v>
      </c>
      <c r="C55" s="140">
        <v>2179.4999999999995</v>
      </c>
      <c r="D55" s="247">
        <f t="shared" si="9"/>
        <v>4.9233858369058326E-3</v>
      </c>
      <c r="E55" s="215">
        <f t="shared" si="10"/>
        <v>2.9144136401672237E-3</v>
      </c>
      <c r="F55" s="52">
        <f t="shared" si="15"/>
        <v>-0.40208713972972537</v>
      </c>
      <c r="H55" s="19">
        <v>886.48000000000013</v>
      </c>
      <c r="I55" s="140">
        <v>579.79499999999996</v>
      </c>
      <c r="J55" s="247">
        <f t="shared" si="11"/>
        <v>6.3491104899641385E-3</v>
      </c>
      <c r="K55" s="215">
        <f t="shared" si="12"/>
        <v>4.0190888263029511E-3</v>
      </c>
      <c r="L55" s="52">
        <f t="shared" si="16"/>
        <v>-0.34595817164515852</v>
      </c>
      <c r="N55" s="27">
        <f t="shared" ref="N55:N56" si="26">(H55/B55)*10</f>
        <v>2.4319238007450941</v>
      </c>
      <c r="O55" s="152">
        <f t="shared" ref="O55:O56" si="27">(I55/C55)*10</f>
        <v>2.6602202339986243</v>
      </c>
      <c r="P55" s="52">
        <f t="shared" ref="P55:P56" si="28">(O55-N55)/N55</f>
        <v>9.3874829952971653E-2</v>
      </c>
    </row>
    <row r="56" spans="1:16" ht="20.100000000000001" customHeight="1" x14ac:dyDescent="0.25">
      <c r="A56" s="38" t="s">
        <v>204</v>
      </c>
      <c r="B56" s="19">
        <v>1405.8199999999997</v>
      </c>
      <c r="C56" s="140">
        <v>1185.8699999999999</v>
      </c>
      <c r="D56" s="247">
        <f t="shared" si="9"/>
        <v>1.8987798345318904E-3</v>
      </c>
      <c r="E56" s="215">
        <f t="shared" si="10"/>
        <v>1.5857378772494177E-3</v>
      </c>
      <c r="F56" s="52">
        <f t="shared" si="15"/>
        <v>-0.15645672988006989</v>
      </c>
      <c r="H56" s="19">
        <v>441.29399999999993</v>
      </c>
      <c r="I56" s="140">
        <v>447.52999999999992</v>
      </c>
      <c r="J56" s="247">
        <f t="shared" si="11"/>
        <v>3.1606176840517932E-3</v>
      </c>
      <c r="K56" s="215">
        <f t="shared" si="12"/>
        <v>3.1022392784266152E-3</v>
      </c>
      <c r="L56" s="52">
        <f t="shared" si="16"/>
        <v>1.4131168789967665E-2</v>
      </c>
      <c r="N56" s="27">
        <f t="shared" si="26"/>
        <v>3.1390505185585638</v>
      </c>
      <c r="O56" s="152">
        <f t="shared" si="27"/>
        <v>3.7738537951040163</v>
      </c>
      <c r="P56" s="52">
        <f t="shared" si="28"/>
        <v>0.202227798753921</v>
      </c>
    </row>
    <row r="57" spans="1:16" ht="20.100000000000001" customHeight="1" x14ac:dyDescent="0.25">
      <c r="A57" s="38" t="s">
        <v>206</v>
      </c>
      <c r="B57" s="19">
        <v>1611.4000000000003</v>
      </c>
      <c r="C57" s="140">
        <v>1058.5900000000001</v>
      </c>
      <c r="D57" s="247">
        <f t="shared" si="9"/>
        <v>2.1764477851820927E-3</v>
      </c>
      <c r="E57" s="215">
        <f t="shared" si="10"/>
        <v>1.4155398648059748E-3</v>
      </c>
      <c r="F57" s="52">
        <f t="shared" si="15"/>
        <v>-0.34306193372222915</v>
      </c>
      <c r="H57" s="19">
        <v>355.87399999999997</v>
      </c>
      <c r="I57" s="140">
        <v>315.66100000000017</v>
      </c>
      <c r="J57" s="247">
        <f t="shared" si="11"/>
        <v>2.548826083504983E-3</v>
      </c>
      <c r="K57" s="215">
        <f t="shared" si="12"/>
        <v>2.1881347683226251E-3</v>
      </c>
      <c r="L57" s="52">
        <f t="shared" si="16"/>
        <v>-0.1129978587927182</v>
      </c>
      <c r="N57" s="27">
        <f t="shared" si="13"/>
        <v>2.2084771006578126</v>
      </c>
      <c r="O57" s="152">
        <f t="shared" si="14"/>
        <v>2.9819004524886887</v>
      </c>
      <c r="P57" s="52">
        <f t="shared" si="8"/>
        <v>0.3502066431209569</v>
      </c>
    </row>
    <row r="58" spans="1:16" ht="20.100000000000001" customHeight="1" x14ac:dyDescent="0.25">
      <c r="A58" s="38" t="s">
        <v>208</v>
      </c>
      <c r="B58" s="19">
        <v>847.85000000000014</v>
      </c>
      <c r="C58" s="140">
        <v>1077.5199999999998</v>
      </c>
      <c r="D58" s="247">
        <f t="shared" si="9"/>
        <v>1.145154061478613E-3</v>
      </c>
      <c r="E58" s="215">
        <f t="shared" si="10"/>
        <v>1.4408529412952452E-3</v>
      </c>
      <c r="F58" s="52">
        <f t="shared" si="15"/>
        <v>0.27088518016158469</v>
      </c>
      <c r="H58" s="19">
        <v>256.34800000000001</v>
      </c>
      <c r="I58" s="140">
        <v>285.92500000000001</v>
      </c>
      <c r="J58" s="247">
        <f t="shared" si="11"/>
        <v>1.8360050716105573E-3</v>
      </c>
      <c r="K58" s="215">
        <f t="shared" si="12"/>
        <v>1.9820073865084581E-3</v>
      </c>
      <c r="L58" s="52">
        <f t="shared" si="16"/>
        <v>0.11537831385460388</v>
      </c>
      <c r="N58" s="27">
        <f t="shared" si="13"/>
        <v>3.0235065164828678</v>
      </c>
      <c r="O58" s="152">
        <f t="shared" si="14"/>
        <v>2.6535470339297653</v>
      </c>
      <c r="P58" s="52">
        <f t="shared" si="8"/>
        <v>-0.12236106670722925</v>
      </c>
    </row>
    <row r="59" spans="1:16" ht="20.100000000000001" customHeight="1" x14ac:dyDescent="0.25">
      <c r="A59" s="38" t="s">
        <v>209</v>
      </c>
      <c r="B59" s="19">
        <v>580.69999999999982</v>
      </c>
      <c r="C59" s="140">
        <v>591.49999999999989</v>
      </c>
      <c r="D59" s="247">
        <f t="shared" si="9"/>
        <v>7.8432619390296672E-4</v>
      </c>
      <c r="E59" s="215">
        <f t="shared" si="10"/>
        <v>7.9095006568429124E-4</v>
      </c>
      <c r="F59" s="52">
        <f>(C59-B59)/B59</f>
        <v>1.8598243499225196E-2</v>
      </c>
      <c r="H59" s="19">
        <v>159.24500000000003</v>
      </c>
      <c r="I59" s="140">
        <v>178.64000000000004</v>
      </c>
      <c r="J59" s="247">
        <f t="shared" si="11"/>
        <v>1.1405379703708367E-3</v>
      </c>
      <c r="K59" s="215">
        <f t="shared" si="12"/>
        <v>1.2383170395238996E-3</v>
      </c>
      <c r="L59" s="52">
        <f>(I59-H59)/H59</f>
        <v>0.12179346290307391</v>
      </c>
      <c r="N59" s="27">
        <f t="shared" si="13"/>
        <v>2.7422937833649059</v>
      </c>
      <c r="O59" s="152">
        <f t="shared" si="14"/>
        <v>3.0201183431952678</v>
      </c>
      <c r="P59" s="52">
        <f>(O59-N59)/N59</f>
        <v>0.1013110125237785</v>
      </c>
    </row>
    <row r="60" spans="1:16" ht="20.100000000000001" customHeight="1" x14ac:dyDescent="0.25">
      <c r="A60" s="38" t="s">
        <v>221</v>
      </c>
      <c r="B60" s="19">
        <v>83.160000000000011</v>
      </c>
      <c r="C60" s="140">
        <v>298.87</v>
      </c>
      <c r="D60" s="247">
        <f t="shared" si="9"/>
        <v>1.1232058943511406E-4</v>
      </c>
      <c r="E60" s="215">
        <f t="shared" si="10"/>
        <v>3.9964707714465627E-4</v>
      </c>
      <c r="F60" s="52">
        <f>(C60-B60)/B60</f>
        <v>2.5939153439153433</v>
      </c>
      <c r="H60" s="19">
        <v>28.887999999999998</v>
      </c>
      <c r="I60" s="140">
        <v>90.826999999999998</v>
      </c>
      <c r="J60" s="247">
        <f t="shared" si="11"/>
        <v>2.0690044201119483E-4</v>
      </c>
      <c r="K60" s="215">
        <f t="shared" si="12"/>
        <v>6.2960491350670179E-4</v>
      </c>
      <c r="L60" s="52">
        <f>(I60-H60)/H60</f>
        <v>2.1441082802547773</v>
      </c>
      <c r="N60" s="27">
        <f t="shared" si="13"/>
        <v>3.473785473785473</v>
      </c>
      <c r="O60" s="152">
        <f t="shared" si="14"/>
        <v>3.0390136179609861</v>
      </c>
      <c r="P60" s="52">
        <f>(O60-N60)/N60</f>
        <v>-0.12515794631114766</v>
      </c>
    </row>
    <row r="61" spans="1:16" ht="20.100000000000001" customHeight="1" thickBot="1" x14ac:dyDescent="0.3">
      <c r="A61" s="8" t="s">
        <v>17</v>
      </c>
      <c r="B61" s="19">
        <f>B62-SUM(B39:B60)</f>
        <v>424.2699999997858</v>
      </c>
      <c r="C61" s="140">
        <f>C62-SUM(C39:C60)</f>
        <v>515.8499999998603</v>
      </c>
      <c r="D61" s="247">
        <f t="shared" si="9"/>
        <v>5.7304300721033885E-4</v>
      </c>
      <c r="E61" s="215">
        <f t="shared" si="10"/>
        <v>6.8979136328509085E-4</v>
      </c>
      <c r="F61" s="52">
        <f t="shared" si="15"/>
        <v>0.21585311240512114</v>
      </c>
      <c r="H61" s="19">
        <f>H62-SUM(H39:H60)</f>
        <v>203.37700000000768</v>
      </c>
      <c r="I61" s="140">
        <f>I62-SUM(I39:I60)</f>
        <v>190.22300000002724</v>
      </c>
      <c r="J61" s="247">
        <f t="shared" si="11"/>
        <v>1.4566183603888245E-3</v>
      </c>
      <c r="K61" s="215">
        <f t="shared" si="12"/>
        <v>1.318609394365139E-3</v>
      </c>
      <c r="L61" s="52">
        <f t="shared" si="16"/>
        <v>-6.4677913431607045E-2</v>
      </c>
      <c r="N61" s="27">
        <f t="shared" si="13"/>
        <v>4.7935748462090269</v>
      </c>
      <c r="O61" s="152">
        <f t="shared" si="14"/>
        <v>3.6875642144049388</v>
      </c>
      <c r="P61" s="52">
        <f t="shared" si="8"/>
        <v>-0.23072772769549446</v>
      </c>
    </row>
    <row r="62" spans="1:16" ht="26.25" customHeight="1" thickBot="1" x14ac:dyDescent="0.3">
      <c r="A62" s="12" t="s">
        <v>18</v>
      </c>
      <c r="B62" s="17">
        <v>740380.72999999975</v>
      </c>
      <c r="C62" s="145">
        <v>747834.81999999972</v>
      </c>
      <c r="D62" s="253">
        <f>SUM(D39:D61)</f>
        <v>1</v>
      </c>
      <c r="E62" s="254">
        <f>SUM(E39:E61)</f>
        <v>1</v>
      </c>
      <c r="F62" s="57">
        <f t="shared" si="15"/>
        <v>1.006791465250584E-2</v>
      </c>
      <c r="G62" s="1"/>
      <c r="H62" s="17">
        <v>139622.70800000004</v>
      </c>
      <c r="I62" s="145">
        <v>144260.31000000003</v>
      </c>
      <c r="J62" s="253">
        <f>SUM(J39:J61)</f>
        <v>0.99999999999999967</v>
      </c>
      <c r="K62" s="254">
        <f>SUM(K39:K61)</f>
        <v>1</v>
      </c>
      <c r="L62" s="57">
        <f t="shared" si="16"/>
        <v>3.32152417499307E-2</v>
      </c>
      <c r="M62" s="1"/>
      <c r="N62" s="29">
        <f t="shared" si="13"/>
        <v>1.8858230953687856</v>
      </c>
      <c r="O62" s="146">
        <f t="shared" si="14"/>
        <v>1.9290397577368767</v>
      </c>
      <c r="P62" s="57">
        <f t="shared" si="8"/>
        <v>2.2916604677407387E-2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F66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156</v>
      </c>
      <c r="B68" s="39">
        <v>186275.03999999998</v>
      </c>
      <c r="C68" s="147">
        <v>178836.05</v>
      </c>
      <c r="D68" s="247">
        <f>B68/$B$96</f>
        <v>0.16262585767606114</v>
      </c>
      <c r="E68" s="246">
        <f>C68/$C$96</f>
        <v>0.15255882518511107</v>
      </c>
      <c r="F68" s="61">
        <f t="shared" ref="F68:F80" si="29">(C68-B68)/B68</f>
        <v>-3.9935516857223553E-2</v>
      </c>
      <c r="H68" s="19">
        <v>54783.039999999964</v>
      </c>
      <c r="I68" s="147">
        <v>53034.098999999995</v>
      </c>
      <c r="J68" s="245">
        <f>H68/$H$96</f>
        <v>0.19523704704992717</v>
      </c>
      <c r="K68" s="246">
        <f>I68/$I$96</f>
        <v>0.19438158013764811</v>
      </c>
      <c r="L68" s="61">
        <f t="shared" ref="L68:L80" si="30">(I68-H68)/H68</f>
        <v>-3.1924862147116533E-2</v>
      </c>
      <c r="N68" s="41">
        <f t="shared" ref="N68:N96" si="31">(H68/B68)*10</f>
        <v>2.9409758816854885</v>
      </c>
      <c r="O68" s="149">
        <f t="shared" ref="O68:O96" si="32">(I68/C68)*10</f>
        <v>2.9655150066219873</v>
      </c>
      <c r="P68" s="61">
        <f t="shared" si="8"/>
        <v>8.3438715323416023E-3</v>
      </c>
    </row>
    <row r="69" spans="1:16" ht="20.100000000000001" customHeight="1" x14ac:dyDescent="0.25">
      <c r="A69" s="38" t="s">
        <v>155</v>
      </c>
      <c r="B69" s="19">
        <v>140562.42999999993</v>
      </c>
      <c r="C69" s="140">
        <v>130857.58</v>
      </c>
      <c r="D69" s="247">
        <f t="shared" ref="D69:D95" si="33">B69/$B$96</f>
        <v>0.12271684781697698</v>
      </c>
      <c r="E69" s="215">
        <f t="shared" ref="E69:E95" si="34">C69/$C$96</f>
        <v>0.11163005820899471</v>
      </c>
      <c r="F69" s="52">
        <f t="shared" si="29"/>
        <v>-6.9042986806644835E-2</v>
      </c>
      <c r="H69" s="19">
        <v>43875.933000000019</v>
      </c>
      <c r="I69" s="140">
        <v>38825.808000000019</v>
      </c>
      <c r="J69" s="214">
        <f t="shared" ref="J69:J96" si="35">H69/$H$96</f>
        <v>0.15636605043240503</v>
      </c>
      <c r="K69" s="215">
        <f t="shared" ref="K69:K96" si="36">I69/$I$96</f>
        <v>0.1423050839264931</v>
      </c>
      <c r="L69" s="52">
        <f t="shared" si="30"/>
        <v>-0.11510011650350542</v>
      </c>
      <c r="N69" s="40">
        <f t="shared" si="31"/>
        <v>3.1214552138861027</v>
      </c>
      <c r="O69" s="143">
        <f t="shared" si="32"/>
        <v>2.9670278175708291</v>
      </c>
      <c r="P69" s="52">
        <f t="shared" si="8"/>
        <v>-4.9472885476071551E-2</v>
      </c>
    </row>
    <row r="70" spans="1:16" ht="20.100000000000001" customHeight="1" x14ac:dyDescent="0.25">
      <c r="A70" s="38" t="s">
        <v>158</v>
      </c>
      <c r="B70" s="19">
        <v>240112.08999999997</v>
      </c>
      <c r="C70" s="140">
        <v>271518.33000000019</v>
      </c>
      <c r="D70" s="247">
        <f t="shared" si="33"/>
        <v>0.2096278415757773</v>
      </c>
      <c r="E70" s="215">
        <f t="shared" si="34"/>
        <v>0.23162286038538277</v>
      </c>
      <c r="F70" s="52">
        <f t="shared" si="29"/>
        <v>0.13079824510294433</v>
      </c>
      <c r="H70" s="19">
        <v>26072.520999999997</v>
      </c>
      <c r="I70" s="140">
        <v>33050.751999999993</v>
      </c>
      <c r="J70" s="214">
        <f t="shared" si="35"/>
        <v>9.2917844814512249E-2</v>
      </c>
      <c r="K70" s="215">
        <f t="shared" si="36"/>
        <v>0.12113823972945281</v>
      </c>
      <c r="L70" s="52">
        <f t="shared" si="30"/>
        <v>0.26764696056817816</v>
      </c>
      <c r="N70" s="40">
        <f t="shared" si="31"/>
        <v>1.0858479054511583</v>
      </c>
      <c r="O70" s="143">
        <f t="shared" si="32"/>
        <v>1.2172567502164575</v>
      </c>
      <c r="P70" s="52">
        <f t="shared" si="8"/>
        <v>0.12101956830749723</v>
      </c>
    </row>
    <row r="71" spans="1:16" ht="20.100000000000001" customHeight="1" x14ac:dyDescent="0.25">
      <c r="A71" s="38" t="s">
        <v>157</v>
      </c>
      <c r="B71" s="19">
        <v>111568.15</v>
      </c>
      <c r="C71" s="140">
        <v>107300.49999999999</v>
      </c>
      <c r="D71" s="247">
        <f t="shared" si="33"/>
        <v>9.7403635415037035E-2</v>
      </c>
      <c r="E71" s="215">
        <f t="shared" si="34"/>
        <v>9.1534331147299489E-2</v>
      </c>
      <c r="F71" s="52">
        <f t="shared" si="29"/>
        <v>-3.8251508158914607E-2</v>
      </c>
      <c r="H71" s="19">
        <v>31565.841999999993</v>
      </c>
      <c r="I71" s="140">
        <v>30507.151000000009</v>
      </c>
      <c r="J71" s="214">
        <f t="shared" si="35"/>
        <v>0.1124950674465048</v>
      </c>
      <c r="K71" s="215">
        <f t="shared" si="36"/>
        <v>0.11181538535948041</v>
      </c>
      <c r="L71" s="52">
        <f t="shared" si="30"/>
        <v>-3.3539133852345346E-2</v>
      </c>
      <c r="N71" s="40">
        <f t="shared" si="31"/>
        <v>2.8292879284993067</v>
      </c>
      <c r="O71" s="143">
        <f t="shared" si="32"/>
        <v>2.8431508706855988</v>
      </c>
      <c r="P71" s="52">
        <f t="shared" si="8"/>
        <v>4.8997990083127496E-3</v>
      </c>
    </row>
    <row r="72" spans="1:16" ht="20.100000000000001" customHeight="1" x14ac:dyDescent="0.25">
      <c r="A72" s="38" t="s">
        <v>159</v>
      </c>
      <c r="B72" s="19">
        <v>73037.899999999994</v>
      </c>
      <c r="C72" s="140">
        <v>74167.209999999977</v>
      </c>
      <c r="D72" s="247">
        <f t="shared" si="33"/>
        <v>6.3765124572558868E-2</v>
      </c>
      <c r="E72" s="215">
        <f t="shared" si="34"/>
        <v>6.3269471814309364E-2</v>
      </c>
      <c r="F72" s="52">
        <f t="shared" si="29"/>
        <v>1.5461972482779258E-2</v>
      </c>
      <c r="H72" s="19">
        <v>26173.52299999999</v>
      </c>
      <c r="I72" s="140">
        <v>26166.559999999994</v>
      </c>
      <c r="J72" s="214">
        <f t="shared" si="35"/>
        <v>9.3277798045040078E-2</v>
      </c>
      <c r="K72" s="215">
        <f t="shared" si="36"/>
        <v>9.5906169341475514E-2</v>
      </c>
      <c r="L72" s="52">
        <f t="shared" si="30"/>
        <v>-2.6603220361263947E-4</v>
      </c>
      <c r="N72" s="40">
        <f t="shared" si="31"/>
        <v>3.5835536070998746</v>
      </c>
      <c r="O72" s="143">
        <f t="shared" si="32"/>
        <v>3.528049659681145</v>
      </c>
      <c r="P72" s="52">
        <f t="shared" ref="P72:P80" si="37">(O72-N72)/N72</f>
        <v>-1.5488521591741501E-2</v>
      </c>
    </row>
    <row r="73" spans="1:16" ht="20.100000000000001" customHeight="1" x14ac:dyDescent="0.25">
      <c r="A73" s="38" t="s">
        <v>160</v>
      </c>
      <c r="B73" s="19">
        <v>81888.599999999962</v>
      </c>
      <c r="C73" s="140">
        <v>84060.94</v>
      </c>
      <c r="D73" s="247">
        <f t="shared" si="33"/>
        <v>7.149215380059451E-2</v>
      </c>
      <c r="E73" s="215">
        <f t="shared" si="34"/>
        <v>7.1709469373518991E-2</v>
      </c>
      <c r="F73" s="52">
        <f t="shared" si="29"/>
        <v>2.6527990465095765E-2</v>
      </c>
      <c r="H73" s="19">
        <v>26102.086999999985</v>
      </c>
      <c r="I73" s="140">
        <v>17851.259999999998</v>
      </c>
      <c r="J73" s="214">
        <f t="shared" si="35"/>
        <v>9.3023212799441077E-2</v>
      </c>
      <c r="K73" s="215">
        <f t="shared" si="36"/>
        <v>6.5428774914192328E-2</v>
      </c>
      <c r="L73" s="52">
        <f t="shared" si="30"/>
        <v>-0.31609836408866432</v>
      </c>
      <c r="N73" s="40">
        <f t="shared" si="31"/>
        <v>3.1875116927142484</v>
      </c>
      <c r="O73" s="143">
        <f t="shared" si="32"/>
        <v>2.1236093719627687</v>
      </c>
      <c r="P73" s="52">
        <f t="shared" si="37"/>
        <v>-0.3337720527216449</v>
      </c>
    </row>
    <row r="74" spans="1:16" ht="20.100000000000001" customHeight="1" x14ac:dyDescent="0.25">
      <c r="A74" s="38" t="s">
        <v>161</v>
      </c>
      <c r="B74" s="19">
        <v>50584.840000000011</v>
      </c>
      <c r="C74" s="140">
        <v>47198.590000000047</v>
      </c>
      <c r="D74" s="247">
        <f t="shared" si="33"/>
        <v>4.4162669300225769E-2</v>
      </c>
      <c r="E74" s="215">
        <f t="shared" si="34"/>
        <v>4.0263478425036449E-2</v>
      </c>
      <c r="F74" s="52">
        <f t="shared" si="29"/>
        <v>-6.6941992897476058E-2</v>
      </c>
      <c r="H74" s="19">
        <v>16471.303</v>
      </c>
      <c r="I74" s="140">
        <v>15825.446</v>
      </c>
      <c r="J74" s="214">
        <f t="shared" si="35"/>
        <v>5.8700805190522627E-2</v>
      </c>
      <c r="K74" s="215">
        <f t="shared" si="36"/>
        <v>5.8003723224618622E-2</v>
      </c>
      <c r="L74" s="52">
        <f t="shared" si="30"/>
        <v>-3.9211044809266148E-2</v>
      </c>
      <c r="N74" s="40">
        <f t="shared" si="31"/>
        <v>3.256173786454597</v>
      </c>
      <c r="O74" s="143">
        <f t="shared" si="32"/>
        <v>3.352948891057971</v>
      </c>
      <c r="P74" s="52">
        <f t="shared" si="37"/>
        <v>2.9720497415079667E-2</v>
      </c>
    </row>
    <row r="75" spans="1:16" ht="20.100000000000001" customHeight="1" x14ac:dyDescent="0.25">
      <c r="A75" s="38" t="s">
        <v>163</v>
      </c>
      <c r="B75" s="19">
        <v>23672.779999999984</v>
      </c>
      <c r="C75" s="140">
        <v>23957.609999999986</v>
      </c>
      <c r="D75" s="247">
        <f t="shared" si="33"/>
        <v>2.0667321564267035E-2</v>
      </c>
      <c r="E75" s="215">
        <f t="shared" si="34"/>
        <v>2.0437405298557348E-2</v>
      </c>
      <c r="F75" s="52">
        <f t="shared" si="29"/>
        <v>1.203196244800999E-2</v>
      </c>
      <c r="H75" s="19">
        <v>7198.8179999999993</v>
      </c>
      <c r="I75" s="140">
        <v>7635.9190000000008</v>
      </c>
      <c r="J75" s="214">
        <f t="shared" si="35"/>
        <v>2.5655311727313113E-2</v>
      </c>
      <c r="K75" s="215">
        <f t="shared" si="36"/>
        <v>2.7987314369630194E-2</v>
      </c>
      <c r="L75" s="52">
        <f t="shared" si="30"/>
        <v>6.0718440166149711E-2</v>
      </c>
      <c r="N75" s="40">
        <f t="shared" si="31"/>
        <v>3.0409685723434277</v>
      </c>
      <c r="O75" s="143">
        <f t="shared" si="32"/>
        <v>3.1872624189140759</v>
      </c>
      <c r="P75" s="52">
        <f t="shared" si="37"/>
        <v>4.8107648300328029E-2</v>
      </c>
    </row>
    <row r="76" spans="1:16" ht="20.100000000000001" customHeight="1" x14ac:dyDescent="0.25">
      <c r="A76" s="38" t="s">
        <v>165</v>
      </c>
      <c r="B76" s="19">
        <v>57006.560000000005</v>
      </c>
      <c r="C76" s="140">
        <v>67351.340000000011</v>
      </c>
      <c r="D76" s="247">
        <f t="shared" si="33"/>
        <v>4.976909795945738E-2</v>
      </c>
      <c r="E76" s="215">
        <f t="shared" si="34"/>
        <v>5.7455089759827403E-2</v>
      </c>
      <c r="F76" s="52">
        <f t="shared" si="29"/>
        <v>0.18146648385729652</v>
      </c>
      <c r="H76" s="19">
        <v>4528.3939999999993</v>
      </c>
      <c r="I76" s="140">
        <v>5279.027</v>
      </c>
      <c r="J76" s="214">
        <f t="shared" si="35"/>
        <v>1.6138393788271119E-2</v>
      </c>
      <c r="K76" s="215">
        <f t="shared" si="36"/>
        <v>1.9348789348703904E-2</v>
      </c>
      <c r="L76" s="52">
        <f t="shared" si="30"/>
        <v>0.16576141563653712</v>
      </c>
      <c r="N76" s="40">
        <f t="shared" si="31"/>
        <v>0.79436366621665977</v>
      </c>
      <c r="O76" s="143">
        <f t="shared" si="32"/>
        <v>0.78380430144374247</v>
      </c>
      <c r="P76" s="52">
        <f t="shared" si="37"/>
        <v>-1.3292859708965181E-2</v>
      </c>
    </row>
    <row r="77" spans="1:16" ht="20.100000000000001" customHeight="1" x14ac:dyDescent="0.25">
      <c r="A77" s="38" t="s">
        <v>162</v>
      </c>
      <c r="B77" s="19">
        <v>1699.7</v>
      </c>
      <c r="C77" s="140">
        <v>1806.9099999999994</v>
      </c>
      <c r="D77" s="247">
        <f t="shared" si="33"/>
        <v>1.4839087957892864E-3</v>
      </c>
      <c r="E77" s="215">
        <f t="shared" si="34"/>
        <v>1.5414121862746856E-3</v>
      </c>
      <c r="F77" s="52">
        <f t="shared" si="29"/>
        <v>6.3075836912395919E-2</v>
      </c>
      <c r="H77" s="19">
        <v>3416.2779999999998</v>
      </c>
      <c r="I77" s="140">
        <v>3715.7299999999987</v>
      </c>
      <c r="J77" s="214">
        <f t="shared" si="35"/>
        <v>1.2175009430320615E-2</v>
      </c>
      <c r="K77" s="215">
        <f t="shared" si="36"/>
        <v>1.3618963692866038E-2</v>
      </c>
      <c r="L77" s="52">
        <f t="shared" si="30"/>
        <v>8.765445903407125E-2</v>
      </c>
      <c r="N77" s="40">
        <f t="shared" si="31"/>
        <v>20.099299876448782</v>
      </c>
      <c r="O77" s="143">
        <f t="shared" si="32"/>
        <v>20.564001527469546</v>
      </c>
      <c r="P77" s="52">
        <f t="shared" si="37"/>
        <v>2.3120290451772163E-2</v>
      </c>
    </row>
    <row r="78" spans="1:16" ht="20.100000000000001" customHeight="1" x14ac:dyDescent="0.25">
      <c r="A78" s="38" t="s">
        <v>198</v>
      </c>
      <c r="B78" s="19">
        <v>14504.729999999996</v>
      </c>
      <c r="C78" s="140">
        <v>18559.309999999998</v>
      </c>
      <c r="D78" s="247">
        <f t="shared" si="33"/>
        <v>1.2663232586661605E-2</v>
      </c>
      <c r="E78" s="215">
        <f t="shared" si="34"/>
        <v>1.5832302993978472E-2</v>
      </c>
      <c r="F78" s="52">
        <f t="shared" si="29"/>
        <v>0.27953502064498981</v>
      </c>
      <c r="H78" s="19">
        <v>2906.8310000000001</v>
      </c>
      <c r="I78" s="140">
        <v>3697.12</v>
      </c>
      <c r="J78" s="214">
        <f t="shared" si="35"/>
        <v>1.0359430595914123E-2</v>
      </c>
      <c r="K78" s="215">
        <f t="shared" si="36"/>
        <v>1.3550753969790299E-2</v>
      </c>
      <c r="L78" s="52">
        <f t="shared" si="30"/>
        <v>0.27187304662706557</v>
      </c>
      <c r="N78" s="40">
        <f t="shared" si="31"/>
        <v>2.0040572971713373</v>
      </c>
      <c r="O78" s="143">
        <f t="shared" si="32"/>
        <v>1.9920568167674337</v>
      </c>
      <c r="P78" s="52">
        <f t="shared" si="37"/>
        <v>-5.9880924666384791E-3</v>
      </c>
    </row>
    <row r="79" spans="1:16" ht="20.100000000000001" customHeight="1" x14ac:dyDescent="0.25">
      <c r="A79" s="38" t="s">
        <v>164</v>
      </c>
      <c r="B79" s="19">
        <v>10783.94</v>
      </c>
      <c r="C79" s="140">
        <v>11329.6</v>
      </c>
      <c r="D79" s="247">
        <f t="shared" si="33"/>
        <v>9.4148281574771529E-3</v>
      </c>
      <c r="E79" s="215">
        <f t="shared" si="34"/>
        <v>9.664888403748767E-3</v>
      </c>
      <c r="F79" s="52">
        <f t="shared" si="29"/>
        <v>5.0599317132699162E-2</v>
      </c>
      <c r="H79" s="19">
        <v>3566.9819999999986</v>
      </c>
      <c r="I79" s="140">
        <v>3679.41</v>
      </c>
      <c r="J79" s="214">
        <f t="shared" si="35"/>
        <v>1.2712091781694544E-2</v>
      </c>
      <c r="K79" s="215">
        <f t="shared" si="36"/>
        <v>1.3485842943692962E-2</v>
      </c>
      <c r="L79" s="52">
        <f t="shared" si="30"/>
        <v>3.1519082518499192E-2</v>
      </c>
      <c r="N79" s="40">
        <f t="shared" si="31"/>
        <v>3.3076797534110898</v>
      </c>
      <c r="O79" s="143">
        <f t="shared" si="32"/>
        <v>3.2476080355881938</v>
      </c>
      <c r="P79" s="52">
        <f t="shared" si="37"/>
        <v>-1.8161285947028646E-2</v>
      </c>
    </row>
    <row r="80" spans="1:16" ht="20.100000000000001" customHeight="1" x14ac:dyDescent="0.25">
      <c r="A80" s="38" t="s">
        <v>200</v>
      </c>
      <c r="B80" s="19">
        <v>10749.630000000001</v>
      </c>
      <c r="C80" s="140">
        <v>7882.58</v>
      </c>
      <c r="D80" s="247">
        <f t="shared" si="33"/>
        <v>9.3848741004179479E-3</v>
      </c>
      <c r="E80" s="215">
        <f t="shared" si="34"/>
        <v>6.7243553200132351E-3</v>
      </c>
      <c r="F80" s="52">
        <f t="shared" si="29"/>
        <v>-0.26671150541925637</v>
      </c>
      <c r="H80" s="19">
        <v>3703.39</v>
      </c>
      <c r="I80" s="140">
        <v>2880.2389999999991</v>
      </c>
      <c r="J80" s="214">
        <f t="shared" si="35"/>
        <v>1.3198225722308039E-2</v>
      </c>
      <c r="K80" s="215">
        <f t="shared" si="36"/>
        <v>1.0556706318213861E-2</v>
      </c>
      <c r="L80" s="52">
        <f t="shared" si="30"/>
        <v>-0.2222695962348013</v>
      </c>
      <c r="N80" s="40">
        <f t="shared" si="31"/>
        <v>3.4451325301428977</v>
      </c>
      <c r="O80" s="143">
        <f t="shared" si="32"/>
        <v>3.6539292972605404</v>
      </c>
      <c r="P80" s="52">
        <f t="shared" si="37"/>
        <v>6.0606309130575658E-2</v>
      </c>
    </row>
    <row r="81" spans="1:16" ht="20.100000000000001" customHeight="1" x14ac:dyDescent="0.25">
      <c r="A81" s="38" t="s">
        <v>166</v>
      </c>
      <c r="B81" s="19">
        <v>18646.410000000011</v>
      </c>
      <c r="C81" s="140">
        <v>26474.850000000006</v>
      </c>
      <c r="D81" s="247">
        <f t="shared" si="33"/>
        <v>1.6279091491965242E-2</v>
      </c>
      <c r="E81" s="215">
        <f t="shared" si="34"/>
        <v>2.2584775345642218E-2</v>
      </c>
      <c r="F81" s="52">
        <f t="shared" ref="F81:F83" si="38">(C81-B81)/B81</f>
        <v>0.41983631165462898</v>
      </c>
      <c r="H81" s="19">
        <v>2102.8680000000013</v>
      </c>
      <c r="I81" s="140">
        <v>2860.0589999999984</v>
      </c>
      <c r="J81" s="214">
        <f t="shared" si="35"/>
        <v>7.49424892550298E-3</v>
      </c>
      <c r="K81" s="215">
        <f t="shared" si="36"/>
        <v>1.0482742201520224E-2</v>
      </c>
      <c r="L81" s="52">
        <f t="shared" ref="L81:L87" si="39">(I81-H81)/H81</f>
        <v>0.3600753827629678</v>
      </c>
      <c r="N81" s="40">
        <f t="shared" si="31"/>
        <v>1.1277602498282511</v>
      </c>
      <c r="O81" s="143">
        <f t="shared" si="32"/>
        <v>1.0802928061915358</v>
      </c>
      <c r="P81" s="52">
        <f t="shared" ref="P81:P83" si="40">(O81-N81)/N81</f>
        <v>-4.20900130537002E-2</v>
      </c>
    </row>
    <row r="82" spans="1:16" ht="20.100000000000001" customHeight="1" x14ac:dyDescent="0.25">
      <c r="A82" s="38" t="s">
        <v>213</v>
      </c>
      <c r="B82" s="19">
        <v>11574.709999999997</v>
      </c>
      <c r="C82" s="140">
        <v>10484.099999999999</v>
      </c>
      <c r="D82" s="247">
        <f t="shared" si="33"/>
        <v>1.0105203258051542E-2</v>
      </c>
      <c r="E82" s="215">
        <f t="shared" si="34"/>
        <v>8.9436217089519862E-3</v>
      </c>
      <c r="F82" s="52">
        <f t="shared" si="38"/>
        <v>-9.422352698253339E-2</v>
      </c>
      <c r="H82" s="19">
        <v>2606.288</v>
      </c>
      <c r="I82" s="140">
        <v>2316.3469999999998</v>
      </c>
      <c r="J82" s="214">
        <f t="shared" si="35"/>
        <v>9.2883485998889598E-3</v>
      </c>
      <c r="K82" s="215">
        <f t="shared" si="36"/>
        <v>8.4899187220490134E-3</v>
      </c>
      <c r="L82" s="52">
        <f t="shared" si="39"/>
        <v>-0.11124672330916624</v>
      </c>
      <c r="N82" s="40">
        <f t="shared" si="31"/>
        <v>2.2517091140944356</v>
      </c>
      <c r="O82" s="143">
        <f t="shared" si="32"/>
        <v>2.2093904102402688</v>
      </c>
      <c r="P82" s="52">
        <f t="shared" si="40"/>
        <v>-1.8794036756024774E-2</v>
      </c>
    </row>
    <row r="83" spans="1:16" ht="20.100000000000001" customHeight="1" x14ac:dyDescent="0.25">
      <c r="A83" s="38" t="s">
        <v>167</v>
      </c>
      <c r="B83" s="19">
        <v>8084.2300000000005</v>
      </c>
      <c r="C83" s="140">
        <v>6639.9499999999989</v>
      </c>
      <c r="D83" s="247">
        <f t="shared" si="33"/>
        <v>7.0578690381735733E-3</v>
      </c>
      <c r="E83" s="215">
        <f t="shared" si="34"/>
        <v>5.6643108103085378E-3</v>
      </c>
      <c r="F83" s="52">
        <f t="shared" si="38"/>
        <v>-0.1786539967319091</v>
      </c>
      <c r="H83" s="19">
        <v>3120.9159999999997</v>
      </c>
      <c r="I83" s="140">
        <v>2186.8749999999995</v>
      </c>
      <c r="J83" s="214">
        <f t="shared" si="35"/>
        <v>1.1122391600226473E-2</v>
      </c>
      <c r="K83" s="215">
        <f t="shared" si="36"/>
        <v>8.0153755051729867E-3</v>
      </c>
      <c r="L83" s="52">
        <f t="shared" si="39"/>
        <v>-0.29928424859880887</v>
      </c>
      <c r="N83" s="40">
        <f t="shared" si="31"/>
        <v>3.8604987735381102</v>
      </c>
      <c r="O83" s="143">
        <f t="shared" si="32"/>
        <v>3.2935112463196257</v>
      </c>
      <c r="P83" s="52">
        <f t="shared" si="40"/>
        <v>-0.14686898260528286</v>
      </c>
    </row>
    <row r="84" spans="1:16" ht="20.100000000000001" customHeight="1" x14ac:dyDescent="0.25">
      <c r="A84" s="38" t="s">
        <v>214</v>
      </c>
      <c r="B84" s="19">
        <v>5564.300000000002</v>
      </c>
      <c r="C84" s="140">
        <v>7128.19</v>
      </c>
      <c r="D84" s="247">
        <f t="shared" si="33"/>
        <v>4.8578653364772188E-3</v>
      </c>
      <c r="E84" s="215">
        <f t="shared" si="34"/>
        <v>6.0808114029372541E-3</v>
      </c>
      <c r="F84" s="52">
        <f t="shared" ref="F84:F87" si="41">(C84-B84)/B84</f>
        <v>0.28105781499919075</v>
      </c>
      <c r="H84" s="19">
        <v>1744.7450000000003</v>
      </c>
      <c r="I84" s="140">
        <v>2160.915</v>
      </c>
      <c r="J84" s="214">
        <f t="shared" si="35"/>
        <v>6.2179620126069212E-3</v>
      </c>
      <c r="K84" s="215">
        <f t="shared" si="36"/>
        <v>7.9202264234402454E-3</v>
      </c>
      <c r="L84" s="52">
        <f t="shared" ref="L84:L85" si="42">(I84-H84)/H84</f>
        <v>0.23852769315859884</v>
      </c>
      <c r="N84" s="40">
        <f t="shared" si="31"/>
        <v>3.1356055568535117</v>
      </c>
      <c r="O84" s="143">
        <f t="shared" si="32"/>
        <v>3.031505894203157</v>
      </c>
      <c r="P84" s="52">
        <f t="shared" ref="P84:P86" si="43">(O84-N84)/N84</f>
        <v>-3.3199221254989648E-2</v>
      </c>
    </row>
    <row r="85" spans="1:16" ht="20.100000000000001" customHeight="1" x14ac:dyDescent="0.25">
      <c r="A85" s="38" t="s">
        <v>211</v>
      </c>
      <c r="B85" s="19">
        <v>8594.0400000000009</v>
      </c>
      <c r="C85" s="140">
        <v>8114.77</v>
      </c>
      <c r="D85" s="247">
        <f t="shared" si="33"/>
        <v>7.5029543727510497E-3</v>
      </c>
      <c r="E85" s="215">
        <f t="shared" si="34"/>
        <v>6.9224285475293374E-3</v>
      </c>
      <c r="F85" s="52">
        <f t="shared" si="41"/>
        <v>-5.5767718093004036E-2</v>
      </c>
      <c r="H85" s="19">
        <v>2169.6269999999995</v>
      </c>
      <c r="I85" s="140">
        <v>2047.6170000000002</v>
      </c>
      <c r="J85" s="214">
        <f t="shared" si="35"/>
        <v>7.7321661718625419E-3</v>
      </c>
      <c r="K85" s="215">
        <f t="shared" si="36"/>
        <v>7.5049644564850766E-3</v>
      </c>
      <c r="L85" s="52">
        <f t="shared" si="42"/>
        <v>-5.6235472733331279E-2</v>
      </c>
      <c r="N85" s="40">
        <f t="shared" si="31"/>
        <v>2.5245716799084006</v>
      </c>
      <c r="O85" s="143">
        <f t="shared" si="32"/>
        <v>2.5233210553102552</v>
      </c>
      <c r="P85" s="52">
        <f t="shared" si="43"/>
        <v>-4.953809028669674E-4</v>
      </c>
    </row>
    <row r="86" spans="1:16" ht="20.100000000000001" customHeight="1" x14ac:dyDescent="0.25">
      <c r="A86" s="38" t="s">
        <v>168</v>
      </c>
      <c r="B86" s="19">
        <v>25354.979999999992</v>
      </c>
      <c r="C86" s="140">
        <v>25084.51999999999</v>
      </c>
      <c r="D86" s="247">
        <f t="shared" si="33"/>
        <v>2.2135952132177106E-2</v>
      </c>
      <c r="E86" s="215">
        <f t="shared" si="34"/>
        <v>2.1398733093984244E-2</v>
      </c>
      <c r="F86" s="52">
        <f t="shared" si="41"/>
        <v>-1.0666938013755201E-2</v>
      </c>
      <c r="H86" s="19">
        <v>1457.5849999999998</v>
      </c>
      <c r="I86" s="140">
        <v>1890.0940000000003</v>
      </c>
      <c r="J86" s="214">
        <f t="shared" si="35"/>
        <v>5.1945746571250562E-3</v>
      </c>
      <c r="K86" s="215">
        <f t="shared" si="36"/>
        <v>6.9276081852298081E-3</v>
      </c>
      <c r="L86" s="52">
        <f t="shared" si="39"/>
        <v>0.29672986481062891</v>
      </c>
      <c r="N86" s="40">
        <f t="shared" si="31"/>
        <v>0.57487128761292672</v>
      </c>
      <c r="O86" s="143">
        <f t="shared" si="32"/>
        <v>0.75349020033072223</v>
      </c>
      <c r="P86" s="52">
        <f t="shared" si="43"/>
        <v>0.31071113928734512</v>
      </c>
    </row>
    <row r="87" spans="1:16" ht="20.100000000000001" customHeight="1" x14ac:dyDescent="0.25">
      <c r="A87" s="38" t="s">
        <v>169</v>
      </c>
      <c r="B87" s="19">
        <v>8612.2000000000007</v>
      </c>
      <c r="C87" s="140">
        <v>6801.2300000000014</v>
      </c>
      <c r="D87" s="247">
        <f t="shared" si="33"/>
        <v>7.5188088080817162E-3</v>
      </c>
      <c r="E87" s="215">
        <f t="shared" si="34"/>
        <v>5.8018931787731463E-3</v>
      </c>
      <c r="F87" s="52">
        <f t="shared" si="41"/>
        <v>-0.21027960335338231</v>
      </c>
      <c r="H87" s="19">
        <v>1977.4549999999997</v>
      </c>
      <c r="I87" s="140">
        <v>1830.0949999999991</v>
      </c>
      <c r="J87" s="214">
        <f t="shared" si="35"/>
        <v>7.0472992165844378E-3</v>
      </c>
      <c r="K87" s="215">
        <f t="shared" si="36"/>
        <v>6.7076987185548118E-3</v>
      </c>
      <c r="L87" s="52">
        <f t="shared" si="39"/>
        <v>-7.4520027004407491E-2</v>
      </c>
      <c r="N87" s="40">
        <f t="shared" ref="N87" si="44">(H87/B87)*10</f>
        <v>2.2961090081512268</v>
      </c>
      <c r="O87" s="143">
        <f t="shared" ref="O87" si="45">(I87/C87)*10</f>
        <v>2.690829452907781</v>
      </c>
      <c r="P87" s="52">
        <f t="shared" ref="P87" si="46">(O87-N87)/N87</f>
        <v>0.17190840824860221</v>
      </c>
    </row>
    <row r="88" spans="1:16" ht="20.100000000000001" customHeight="1" x14ac:dyDescent="0.25">
      <c r="A88" s="38" t="s">
        <v>216</v>
      </c>
      <c r="B88" s="19">
        <v>2439.2700000000004</v>
      </c>
      <c r="C88" s="140">
        <v>3092.7300000000009</v>
      </c>
      <c r="D88" s="247">
        <f t="shared" si="33"/>
        <v>2.1295841667970427E-3</v>
      </c>
      <c r="E88" s="215">
        <f t="shared" si="34"/>
        <v>2.638300585451025E-3</v>
      </c>
      <c r="F88" s="52">
        <f t="shared" ref="F88:F94" si="47">(C88-B88)/B88</f>
        <v>0.2678916233135325</v>
      </c>
      <c r="H88" s="19">
        <v>719.61699999999985</v>
      </c>
      <c r="I88" s="140">
        <v>1060.1109999999999</v>
      </c>
      <c r="J88" s="214">
        <f t="shared" si="35"/>
        <v>2.5645874724536553E-3</v>
      </c>
      <c r="K88" s="215">
        <f t="shared" si="36"/>
        <v>3.8855388360854834E-3</v>
      </c>
      <c r="L88" s="52">
        <f t="shared" ref="L88:L94" si="48">(I88-H88)/H88</f>
        <v>0.47316002818165787</v>
      </c>
      <c r="N88" s="40">
        <f t="shared" si="31"/>
        <v>2.950132621644999</v>
      </c>
      <c r="O88" s="143">
        <f t="shared" si="32"/>
        <v>3.4277515334348601</v>
      </c>
      <c r="P88" s="52">
        <f t="shared" ref="P88:P93" si="49">(O88-N88)/N88</f>
        <v>0.16189743752046643</v>
      </c>
    </row>
    <row r="89" spans="1:16" ht="20.100000000000001" customHeight="1" x14ac:dyDescent="0.25">
      <c r="A89" s="38" t="s">
        <v>170</v>
      </c>
      <c r="B89" s="19">
        <v>4435.0599999999995</v>
      </c>
      <c r="C89" s="140">
        <v>4978.4500000000007</v>
      </c>
      <c r="D89" s="247">
        <f t="shared" si="33"/>
        <v>3.8719918478868219E-3</v>
      </c>
      <c r="E89" s="215">
        <f t="shared" si="34"/>
        <v>4.2469428464944085E-3</v>
      </c>
      <c r="F89" s="52">
        <f t="shared" si="47"/>
        <v>0.12252145405022735</v>
      </c>
      <c r="H89" s="19">
        <v>900.83100000000013</v>
      </c>
      <c r="I89" s="140">
        <v>1004.283</v>
      </c>
      <c r="J89" s="214">
        <f t="shared" si="35"/>
        <v>3.2104020574804373E-3</v>
      </c>
      <c r="K89" s="215">
        <f t="shared" si="36"/>
        <v>3.6809169972959791E-3</v>
      </c>
      <c r="L89" s="52">
        <f t="shared" si="48"/>
        <v>0.11484063048451915</v>
      </c>
      <c r="N89" s="40">
        <f t="shared" si="31"/>
        <v>2.0311585412598707</v>
      </c>
      <c r="O89" s="143">
        <f t="shared" si="32"/>
        <v>2.017260392290773</v>
      </c>
      <c r="P89" s="52">
        <f t="shared" si="49"/>
        <v>-6.8424737344614456E-3</v>
      </c>
    </row>
    <row r="90" spans="1:16" ht="20.100000000000001" customHeight="1" x14ac:dyDescent="0.25">
      <c r="A90" s="38" t="s">
        <v>217</v>
      </c>
      <c r="B90" s="19">
        <v>363.48</v>
      </c>
      <c r="C90" s="140">
        <v>400.51</v>
      </c>
      <c r="D90" s="247">
        <f t="shared" si="33"/>
        <v>3.1733315825939272E-4</v>
      </c>
      <c r="E90" s="215">
        <f t="shared" si="34"/>
        <v>3.416611755565438E-4</v>
      </c>
      <c r="F90" s="52">
        <f t="shared" si="47"/>
        <v>0.10187630681192905</v>
      </c>
      <c r="H90" s="19">
        <v>402.40300000000008</v>
      </c>
      <c r="I90" s="140">
        <v>988.74299999999971</v>
      </c>
      <c r="J90" s="214">
        <f t="shared" si="35"/>
        <v>1.4340929865161172E-3</v>
      </c>
      <c r="K90" s="215">
        <f t="shared" si="36"/>
        <v>3.623959496135469E-3</v>
      </c>
      <c r="L90" s="52">
        <f t="shared" si="48"/>
        <v>1.4570964928193866</v>
      </c>
      <c r="N90" s="40">
        <f t="shared" si="31"/>
        <v>11.070842962473865</v>
      </c>
      <c r="O90" s="143">
        <f t="shared" si="32"/>
        <v>24.687098948840219</v>
      </c>
      <c r="P90" s="52">
        <f t="shared" si="49"/>
        <v>1.2299204344710257</v>
      </c>
    </row>
    <row r="91" spans="1:16" ht="20.100000000000001" customHeight="1" x14ac:dyDescent="0.25">
      <c r="A91" s="38" t="s">
        <v>219</v>
      </c>
      <c r="B91" s="19">
        <v>5477.16</v>
      </c>
      <c r="C91" s="140">
        <v>3064.66</v>
      </c>
      <c r="D91" s="247">
        <f t="shared" si="33"/>
        <v>4.7817884920546257E-3</v>
      </c>
      <c r="E91" s="215">
        <f t="shared" si="34"/>
        <v>2.6143550430229394E-3</v>
      </c>
      <c r="F91" s="52">
        <f t="shared" si="47"/>
        <v>-0.44046549671727686</v>
      </c>
      <c r="H91" s="19">
        <v>1506.818</v>
      </c>
      <c r="I91" s="140">
        <v>803.06999999999994</v>
      </c>
      <c r="J91" s="214">
        <f t="shared" si="35"/>
        <v>5.3700323450775519E-3</v>
      </c>
      <c r="K91" s="215">
        <f t="shared" si="36"/>
        <v>2.9434273138333336E-3</v>
      </c>
      <c r="L91" s="52">
        <f t="shared" si="48"/>
        <v>-0.46704246962805068</v>
      </c>
      <c r="N91" s="40">
        <f t="shared" si="31"/>
        <v>2.751093632466461</v>
      </c>
      <c r="O91" s="143">
        <f t="shared" si="32"/>
        <v>2.6204211886473541</v>
      </c>
      <c r="P91" s="52">
        <f t="shared" si="49"/>
        <v>-4.7498362933563285E-2</v>
      </c>
    </row>
    <row r="92" spans="1:16" ht="20.100000000000001" customHeight="1" x14ac:dyDescent="0.25">
      <c r="A92" s="38" t="s">
        <v>212</v>
      </c>
      <c r="B92" s="19">
        <v>1723.2799999999997</v>
      </c>
      <c r="C92" s="140">
        <v>2781.37</v>
      </c>
      <c r="D92" s="247">
        <f t="shared" si="33"/>
        <v>1.5044951165545455E-3</v>
      </c>
      <c r="E92" s="215">
        <f t="shared" si="34"/>
        <v>2.372690179665187E-3</v>
      </c>
      <c r="F92" s="52">
        <f t="shared" si="47"/>
        <v>0.6139977252680936</v>
      </c>
      <c r="H92" s="19">
        <v>558.82500000000016</v>
      </c>
      <c r="I92" s="140">
        <v>706.41600000000017</v>
      </c>
      <c r="J92" s="214">
        <f t="shared" si="35"/>
        <v>1.9915532766651076E-3</v>
      </c>
      <c r="K92" s="215">
        <f t="shared" si="36"/>
        <v>2.5891692496655197E-3</v>
      </c>
      <c r="L92" s="52">
        <f t="shared" si="48"/>
        <v>0.26410951550127493</v>
      </c>
      <c r="N92" s="40">
        <f t="shared" si="31"/>
        <v>3.2427986165916174</v>
      </c>
      <c r="O92" s="143">
        <f t="shared" si="32"/>
        <v>2.539813113681388</v>
      </c>
      <c r="P92" s="52">
        <f t="shared" si="49"/>
        <v>-0.21678358295622774</v>
      </c>
    </row>
    <row r="93" spans="1:16" ht="20.100000000000001" customHeight="1" x14ac:dyDescent="0.25">
      <c r="A93" s="38" t="s">
        <v>220</v>
      </c>
      <c r="B93" s="19">
        <v>2131.11</v>
      </c>
      <c r="C93" s="140">
        <v>2412.3900000000003</v>
      </c>
      <c r="D93" s="247">
        <f t="shared" si="33"/>
        <v>1.8605476694678509E-3</v>
      </c>
      <c r="E93" s="215">
        <f t="shared" si="34"/>
        <v>2.0579261524078071E-3</v>
      </c>
      <c r="F93" s="52">
        <f t="shared" si="47"/>
        <v>0.13198755578079038</v>
      </c>
      <c r="H93" s="19">
        <v>462.73900000000003</v>
      </c>
      <c r="I93" s="140">
        <v>596.55000000000007</v>
      </c>
      <c r="J93" s="214">
        <f t="shared" si="35"/>
        <v>1.6491197990260546E-3</v>
      </c>
      <c r="K93" s="215">
        <f t="shared" si="36"/>
        <v>2.1864863138546771E-3</v>
      </c>
      <c r="L93" s="52">
        <f t="shared" si="48"/>
        <v>0.2891716496772479</v>
      </c>
      <c r="N93" s="40">
        <f t="shared" si="31"/>
        <v>2.1713520184317092</v>
      </c>
      <c r="O93" s="143">
        <f t="shared" si="32"/>
        <v>2.4728588661037394</v>
      </c>
      <c r="P93" s="52">
        <f t="shared" si="49"/>
        <v>0.13885673309194604</v>
      </c>
    </row>
    <row r="94" spans="1:16" ht="20.100000000000001" customHeight="1" x14ac:dyDescent="0.25">
      <c r="A94" s="38" t="s">
        <v>218</v>
      </c>
      <c r="B94" s="19">
        <v>421.54</v>
      </c>
      <c r="C94" s="140">
        <v>999.92000000000019</v>
      </c>
      <c r="D94" s="247">
        <f t="shared" si="33"/>
        <v>3.6802195315468366E-4</v>
      </c>
      <c r="E94" s="215">
        <f t="shared" si="34"/>
        <v>8.5299703543606736E-4</v>
      </c>
      <c r="F94" s="52">
        <f t="shared" si="47"/>
        <v>1.3720643355316224</v>
      </c>
      <c r="H94" s="19">
        <v>327.96600000000001</v>
      </c>
      <c r="I94" s="140">
        <v>529.61499999999978</v>
      </c>
      <c r="J94" s="214">
        <f t="shared" si="35"/>
        <v>1.1688127086918955E-3</v>
      </c>
      <c r="K94" s="215">
        <f t="shared" si="36"/>
        <v>1.9411548891327536E-3</v>
      </c>
      <c r="L94" s="52">
        <f t="shared" si="48"/>
        <v>0.61484727075367496</v>
      </c>
      <c r="N94" s="40">
        <f t="shared" ref="N94" si="50">(H94/B94)*10</f>
        <v>7.7801869336243303</v>
      </c>
      <c r="O94" s="143">
        <f t="shared" ref="O94" si="51">(I94/C94)*10</f>
        <v>5.2965737258980683</v>
      </c>
      <c r="P94" s="52">
        <f t="shared" ref="P94" si="52">(O94-N94)/N94</f>
        <v>-0.319222819312041</v>
      </c>
    </row>
    <row r="95" spans="1:16" ht="20.100000000000001" customHeight="1" thickBot="1" x14ac:dyDescent="0.3">
      <c r="A95" s="8" t="s">
        <v>17</v>
      </c>
      <c r="B95" s="19">
        <f>B96-SUM(B68:B94)</f>
        <v>39552.639999999432</v>
      </c>
      <c r="C95" s="140">
        <f>C96-SUM(C68:C94)</f>
        <v>38959.04000000027</v>
      </c>
      <c r="D95" s="247">
        <f t="shared" si="33"/>
        <v>3.4531099836845512E-2</v>
      </c>
      <c r="E95" s="215">
        <f t="shared" si="34"/>
        <v>3.3234604391786729E-2</v>
      </c>
      <c r="F95" s="52">
        <f>(C95-B95)/B95</f>
        <v>-1.5007847769432592E-2</v>
      </c>
      <c r="H95" s="19">
        <f>H96-SUM(H68:H94)</f>
        <v>10173.939999999769</v>
      </c>
      <c r="I95" s="140">
        <f>I96-SUM(I68:I94)</f>
        <v>9705.6920000000973</v>
      </c>
      <c r="J95" s="214">
        <f t="shared" si="35"/>
        <v>3.6258119346116835E-2</v>
      </c>
      <c r="K95" s="215">
        <f t="shared" si="36"/>
        <v>3.5573485415286293E-2</v>
      </c>
      <c r="L95" s="52">
        <f>(I95-H95)/H95</f>
        <v>-4.6024254123739942E-2</v>
      </c>
      <c r="N95" s="40">
        <f t="shared" si="31"/>
        <v>2.5722530784291302</v>
      </c>
      <c r="O95" s="143">
        <f t="shared" si="32"/>
        <v>2.4912554313453388</v>
      </c>
      <c r="P95" s="52">
        <f>(O95-N95)/N95</f>
        <v>-3.1488988297083319E-2</v>
      </c>
    </row>
    <row r="96" spans="1:16" ht="26.25" customHeight="1" thickBot="1" x14ac:dyDescent="0.3">
      <c r="A96" s="12" t="s">
        <v>18</v>
      </c>
      <c r="B96" s="17">
        <v>1145420.7999999993</v>
      </c>
      <c r="C96" s="145">
        <v>1172243.2300000002</v>
      </c>
      <c r="D96" s="243">
        <f>SUM(D68:D95)</f>
        <v>1</v>
      </c>
      <c r="E96" s="244">
        <f>SUM(E68:E95)</f>
        <v>1.0000000000000002</v>
      </c>
      <c r="F96" s="57">
        <f>(C96-B96)/B96</f>
        <v>2.3417097017970061E-2</v>
      </c>
      <c r="G96" s="1"/>
      <c r="H96" s="17">
        <v>280597.56499999983</v>
      </c>
      <c r="I96" s="145">
        <v>272835.00300000014</v>
      </c>
      <c r="J96" s="255">
        <f t="shared" si="35"/>
        <v>1</v>
      </c>
      <c r="K96" s="244">
        <f t="shared" si="36"/>
        <v>1</v>
      </c>
      <c r="L96" s="57">
        <f>(I96-H96)/H96</f>
        <v>-2.7664395448334309E-2</v>
      </c>
      <c r="M96" s="1"/>
      <c r="N96" s="37">
        <f t="shared" si="31"/>
        <v>2.4497334516712108</v>
      </c>
      <c r="O96" s="150">
        <f t="shared" si="32"/>
        <v>2.3274606840766321</v>
      </c>
      <c r="P96" s="57">
        <f>(O96-N96)/N96</f>
        <v>-4.9912682341486624E-2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52" t="s">
        <v>16</v>
      </c>
      <c r="B4" s="335"/>
      <c r="C4" s="335"/>
      <c r="D4" s="335"/>
      <c r="E4" s="371" t="s">
        <v>1</v>
      </c>
      <c r="F4" s="369"/>
      <c r="G4" s="364" t="s">
        <v>104</v>
      </c>
      <c r="H4" s="364"/>
      <c r="I4" s="130" t="s">
        <v>0</v>
      </c>
      <c r="K4" s="365" t="s">
        <v>19</v>
      </c>
      <c r="L4" s="369"/>
      <c r="M4" s="364" t="s">
        <v>104</v>
      </c>
      <c r="N4" s="364"/>
      <c r="O4" s="130" t="s">
        <v>0</v>
      </c>
      <c r="Q4" s="363" t="s">
        <v>22</v>
      </c>
      <c r="R4" s="364"/>
      <c r="S4" s="130" t="s">
        <v>0</v>
      </c>
    </row>
    <row r="5" spans="1:19" x14ac:dyDescent="0.25">
      <c r="A5" s="370"/>
      <c r="B5" s="336"/>
      <c r="C5" s="336"/>
      <c r="D5" s="336"/>
      <c r="E5" s="372" t="s">
        <v>178</v>
      </c>
      <c r="F5" s="362"/>
      <c r="G5" s="366" t="str">
        <f>E5</f>
        <v>jan-ago</v>
      </c>
      <c r="H5" s="366"/>
      <c r="I5" s="131" t="s">
        <v>152</v>
      </c>
      <c r="K5" s="361" t="str">
        <f>E5</f>
        <v>jan-ago</v>
      </c>
      <c r="L5" s="362"/>
      <c r="M5" s="373" t="str">
        <f>E5</f>
        <v>jan-ago</v>
      </c>
      <c r="N5" s="368"/>
      <c r="O5" s="131" t="str">
        <f>I5</f>
        <v>2025/2024</v>
      </c>
      <c r="Q5" s="361" t="str">
        <f>E5</f>
        <v>jan-ago</v>
      </c>
      <c r="R5" s="362"/>
      <c r="S5" s="131" t="str">
        <f>O5</f>
        <v>2025/2024</v>
      </c>
    </row>
    <row r="6" spans="1:19" ht="15.75" thickBot="1" x14ac:dyDescent="0.3">
      <c r="A6" s="353"/>
      <c r="B6" s="376"/>
      <c r="C6" s="376"/>
      <c r="D6" s="376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390597.47</v>
      </c>
      <c r="F7" s="145">
        <v>405678.18999999977</v>
      </c>
      <c r="G7" s="243">
        <f>E7/E15</f>
        <v>0.37321689005600278</v>
      </c>
      <c r="H7" s="244">
        <f>F7/F15</f>
        <v>0.37930012680917741</v>
      </c>
      <c r="I7" s="164">
        <f t="shared" ref="I7:I18" si="0">(F7-E7)/E7</f>
        <v>3.8609364264442878E-2</v>
      </c>
      <c r="J7" s="1"/>
      <c r="K7" s="17">
        <v>97320.335999999908</v>
      </c>
      <c r="L7" s="145">
        <v>101496.91099999993</v>
      </c>
      <c r="M7" s="243">
        <f>K7/K15</f>
        <v>0.31068912275964822</v>
      </c>
      <c r="N7" s="244">
        <f>L7/L15</f>
        <v>0.32702936848226888</v>
      </c>
      <c r="O7" s="164">
        <f t="shared" ref="O7:O18" si="1">(L7-K7)/K7</f>
        <v>4.2915747845342724E-2</v>
      </c>
      <c r="P7" s="1"/>
      <c r="Q7" s="187">
        <f t="shared" ref="Q7:R18" si="2">(K7/E7)*10</f>
        <v>2.4915761999175241</v>
      </c>
      <c r="R7" s="188">
        <f t="shared" si="2"/>
        <v>2.5019070164950201</v>
      </c>
      <c r="S7" s="55">
        <f>(R7-Q7)/Q7</f>
        <v>4.1462976640401304E-3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336902.62999999995</v>
      </c>
      <c r="F8" s="181">
        <v>347506.60999999975</v>
      </c>
      <c r="G8" s="245">
        <f>E8/E7</f>
        <v>0.86253152126151755</v>
      </c>
      <c r="H8" s="246">
        <f>F8/F7</f>
        <v>0.85660658760087638</v>
      </c>
      <c r="I8" s="206">
        <f t="shared" si="0"/>
        <v>3.1474910124625055E-2</v>
      </c>
      <c r="K8" s="180">
        <v>87597.931999999899</v>
      </c>
      <c r="L8" s="181">
        <v>90717.38099999995</v>
      </c>
      <c r="M8" s="250">
        <f>K8/K7</f>
        <v>0.90009894745944963</v>
      </c>
      <c r="N8" s="246">
        <f>L8/L7</f>
        <v>0.89379450178537956</v>
      </c>
      <c r="O8" s="207">
        <f t="shared" si="1"/>
        <v>3.5610989081341041E-2</v>
      </c>
      <c r="Q8" s="189">
        <f t="shared" si="2"/>
        <v>2.6000964136136284</v>
      </c>
      <c r="R8" s="190">
        <f t="shared" si="2"/>
        <v>2.6105224588389846</v>
      </c>
      <c r="S8" s="182">
        <f t="shared" ref="S8:S18" si="3">(R8-Q8)/Q8</f>
        <v>4.0098686997787122E-3</v>
      </c>
    </row>
    <row r="9" spans="1:19" ht="24" customHeight="1" x14ac:dyDescent="0.25">
      <c r="A9" s="8"/>
      <c r="B9" t="s">
        <v>37</v>
      </c>
      <c r="E9" s="19">
        <v>48481.009999999987</v>
      </c>
      <c r="F9" s="140">
        <v>55116.759999999987</v>
      </c>
      <c r="G9" s="247">
        <f>E9/E7</f>
        <v>0.12412013318980276</v>
      </c>
      <c r="H9" s="215">
        <f>F9/F7</f>
        <v>0.13586325653839074</v>
      </c>
      <c r="I9" s="182">
        <f t="shared" si="0"/>
        <v>0.1368731798285556</v>
      </c>
      <c r="K9" s="19">
        <v>8720.6979999999985</v>
      </c>
      <c r="L9" s="140">
        <v>10017.307999999988</v>
      </c>
      <c r="M9" s="247">
        <f>K9/K7</f>
        <v>8.9608178089315343E-2</v>
      </c>
      <c r="N9" s="215">
        <f>L9/L7</f>
        <v>9.8695693310311625E-2</v>
      </c>
      <c r="O9" s="182">
        <f t="shared" si="1"/>
        <v>0.14868190596670014</v>
      </c>
      <c r="Q9" s="189">
        <f t="shared" si="2"/>
        <v>1.7987863701684434</v>
      </c>
      <c r="R9" s="190">
        <f t="shared" si="2"/>
        <v>1.8174704028320952</v>
      </c>
      <c r="S9" s="182">
        <f t="shared" si="3"/>
        <v>1.038702147932224E-2</v>
      </c>
    </row>
    <row r="10" spans="1:19" ht="24" customHeight="1" thickBot="1" x14ac:dyDescent="0.3">
      <c r="A10" s="8"/>
      <c r="B10" t="s">
        <v>36</v>
      </c>
      <c r="E10" s="19">
        <v>5213.829999999999</v>
      </c>
      <c r="F10" s="140">
        <v>3054.8199999999993</v>
      </c>
      <c r="G10" s="247">
        <f>E10/E7</f>
        <v>1.3348345548679563E-2</v>
      </c>
      <c r="H10" s="215">
        <f>F10/F7</f>
        <v>7.5301558607328654E-3</v>
      </c>
      <c r="I10" s="186">
        <f t="shared" si="0"/>
        <v>-0.41409290291398071</v>
      </c>
      <c r="K10" s="19">
        <v>1001.7060000000001</v>
      </c>
      <c r="L10" s="140">
        <v>762.22199999999998</v>
      </c>
      <c r="M10" s="247">
        <f>K10/K7</f>
        <v>1.0292874451234951E-2</v>
      </c>
      <c r="N10" s="215">
        <f>L10/L7</f>
        <v>7.5098049043088658E-3</v>
      </c>
      <c r="O10" s="209">
        <f t="shared" si="1"/>
        <v>-0.2390761361117934</v>
      </c>
      <c r="Q10" s="189">
        <f t="shared" si="2"/>
        <v>1.9212479118037993</v>
      </c>
      <c r="R10" s="190">
        <f t="shared" si="2"/>
        <v>2.4951453768143463</v>
      </c>
      <c r="S10" s="182">
        <f t="shared" si="3"/>
        <v>0.29871078140651447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655972.1800000018</v>
      </c>
      <c r="F11" s="145">
        <v>663865.84999999986</v>
      </c>
      <c r="G11" s="243">
        <f>E11/E15</f>
        <v>0.62678310994399722</v>
      </c>
      <c r="H11" s="244">
        <f>F11/F15</f>
        <v>0.62069987319082265</v>
      </c>
      <c r="I11" s="164">
        <f t="shared" si="0"/>
        <v>1.2033543861567485E-2</v>
      </c>
      <c r="J11" s="1"/>
      <c r="K11" s="17">
        <v>215919.90600000002</v>
      </c>
      <c r="L11" s="145">
        <v>208863.32200000039</v>
      </c>
      <c r="M11" s="243">
        <f>K11/K15</f>
        <v>0.68931087724035167</v>
      </c>
      <c r="N11" s="244">
        <f>L11/L15</f>
        <v>0.67297063151773107</v>
      </c>
      <c r="O11" s="164">
        <f t="shared" si="1"/>
        <v>-3.2681488847997292E-2</v>
      </c>
      <c r="Q11" s="191">
        <f t="shared" si="2"/>
        <v>3.2916015737130717</v>
      </c>
      <c r="R11" s="192">
        <f t="shared" si="2"/>
        <v>3.1461675879245847</v>
      </c>
      <c r="S11" s="57">
        <f t="shared" si="3"/>
        <v>-4.4183350424283285E-2</v>
      </c>
    </row>
    <row r="12" spans="1:19" s="3" customFormat="1" ht="24" customHeight="1" x14ac:dyDescent="0.25">
      <c r="A12" s="46"/>
      <c r="B12" s="3" t="s">
        <v>33</v>
      </c>
      <c r="E12" s="31">
        <v>614820.21000000171</v>
      </c>
      <c r="F12" s="141">
        <v>620317.33999999985</v>
      </c>
      <c r="G12" s="247">
        <f>E12/E11</f>
        <v>0.93726567794384208</v>
      </c>
      <c r="H12" s="215">
        <f>F12/F11</f>
        <v>0.93440164153646399</v>
      </c>
      <c r="I12" s="206">
        <f t="shared" si="0"/>
        <v>8.9410365999486683E-3</v>
      </c>
      <c r="K12" s="31">
        <v>208699.12000000002</v>
      </c>
      <c r="L12" s="141">
        <v>201006.0520000004</v>
      </c>
      <c r="M12" s="247">
        <f>K12/K11</f>
        <v>0.96655803471867019</v>
      </c>
      <c r="N12" s="215">
        <f>L12/L11</f>
        <v>0.96238080518512492</v>
      </c>
      <c r="O12" s="206">
        <f t="shared" si="1"/>
        <v>-3.6862004976348825E-2</v>
      </c>
      <c r="Q12" s="189">
        <f t="shared" si="2"/>
        <v>3.3944739715046035</v>
      </c>
      <c r="R12" s="190">
        <f t="shared" si="2"/>
        <v>3.2403745476468613</v>
      </c>
      <c r="S12" s="182">
        <f t="shared" si="3"/>
        <v>-4.5397144049815034E-2</v>
      </c>
    </row>
    <row r="13" spans="1:19" ht="24" customHeight="1" x14ac:dyDescent="0.25">
      <c r="A13" s="8"/>
      <c r="B13" s="3" t="s">
        <v>37</v>
      </c>
      <c r="D13" s="3"/>
      <c r="E13" s="19">
        <v>39544.659999999996</v>
      </c>
      <c r="F13" s="140">
        <v>39062.800000000039</v>
      </c>
      <c r="G13" s="247">
        <f>E13/E11</f>
        <v>6.0284050460798336E-2</v>
      </c>
      <c r="H13" s="215">
        <f>F13/F11</f>
        <v>5.884140598586303E-2</v>
      </c>
      <c r="I13" s="182">
        <f t="shared" si="0"/>
        <v>-1.2185210341926241E-2</v>
      </c>
      <c r="K13" s="19">
        <v>6971.3209999999999</v>
      </c>
      <c r="L13" s="140">
        <v>7239.658000000004</v>
      </c>
      <c r="M13" s="247">
        <f>K13/K11</f>
        <v>3.2286606312249874E-2</v>
      </c>
      <c r="N13" s="215">
        <f>L13/L11</f>
        <v>3.4662179700464549E-2</v>
      </c>
      <c r="O13" s="182">
        <f t="shared" si="1"/>
        <v>3.8491557052100181E-2</v>
      </c>
      <c r="Q13" s="189">
        <f t="shared" si="2"/>
        <v>1.7628982016788108</v>
      </c>
      <c r="R13" s="190">
        <f t="shared" si="2"/>
        <v>1.853338214362513</v>
      </c>
      <c r="S13" s="182">
        <f t="shared" si="3"/>
        <v>5.1301891735765569E-2</v>
      </c>
    </row>
    <row r="14" spans="1:19" ht="24" customHeight="1" thickBot="1" x14ac:dyDescent="0.3">
      <c r="A14" s="8"/>
      <c r="B14" t="s">
        <v>36</v>
      </c>
      <c r="E14" s="19">
        <v>1607.3099999999997</v>
      </c>
      <c r="F14" s="140">
        <v>4485.71</v>
      </c>
      <c r="G14" s="247">
        <f>E14/E11</f>
        <v>2.450271595359418E-3</v>
      </c>
      <c r="H14" s="215">
        <f>F14/F11</f>
        <v>6.7569524776730132E-3</v>
      </c>
      <c r="I14" s="186">
        <f t="shared" si="0"/>
        <v>1.7908181993517125</v>
      </c>
      <c r="K14" s="19">
        <v>249.46500000000003</v>
      </c>
      <c r="L14" s="140">
        <v>617.61200000000008</v>
      </c>
      <c r="M14" s="247">
        <f>K14/K11</f>
        <v>1.1553589690799515E-3</v>
      </c>
      <c r="N14" s="215">
        <f>L14/L11</f>
        <v>2.9570151144105565E-3</v>
      </c>
      <c r="O14" s="209">
        <f t="shared" si="1"/>
        <v>1.4757460966468241</v>
      </c>
      <c r="Q14" s="189">
        <f t="shared" si="2"/>
        <v>1.5520652518804714</v>
      </c>
      <c r="R14" s="190">
        <f t="shared" si="2"/>
        <v>1.376843353671994</v>
      </c>
      <c r="S14" s="182">
        <f t="shared" si="3"/>
        <v>-0.11289596104041362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1046569.6500000018</v>
      </c>
      <c r="F15" s="145">
        <v>1069544.0399999996</v>
      </c>
      <c r="G15" s="243">
        <f>G7+G11</f>
        <v>1</v>
      </c>
      <c r="H15" s="244">
        <f>H7+H11</f>
        <v>1</v>
      </c>
      <c r="I15" s="164">
        <f t="shared" si="0"/>
        <v>2.1952088903015449E-2</v>
      </c>
      <c r="J15" s="1"/>
      <c r="K15" s="17">
        <v>313240.24199999997</v>
      </c>
      <c r="L15" s="145">
        <v>310360.23300000036</v>
      </c>
      <c r="M15" s="243">
        <f>M7+M11</f>
        <v>0.99999999999999989</v>
      </c>
      <c r="N15" s="244">
        <f>N7+N11</f>
        <v>1</v>
      </c>
      <c r="O15" s="164">
        <f t="shared" si="1"/>
        <v>-9.1942496966900336E-3</v>
      </c>
      <c r="Q15" s="191">
        <f t="shared" si="2"/>
        <v>2.9930185917392067</v>
      </c>
      <c r="R15" s="192">
        <f t="shared" si="2"/>
        <v>2.9017994714831987</v>
      </c>
      <c r="S15" s="57">
        <f t="shared" si="3"/>
        <v>-3.0477298239234011E-2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951722.84000000171</v>
      </c>
      <c r="F16" s="181">
        <f t="shared" ref="F16:F17" si="4">F8+F12</f>
        <v>967823.9499999996</v>
      </c>
      <c r="G16" s="245">
        <f>E16/E15</f>
        <v>0.90937362840590696</v>
      </c>
      <c r="H16" s="246">
        <f>F16/F15</f>
        <v>0.90489396771356889</v>
      </c>
      <c r="I16" s="207">
        <f t="shared" si="0"/>
        <v>1.6917856043044906E-2</v>
      </c>
      <c r="J16" s="3"/>
      <c r="K16" s="180">
        <f t="shared" ref="K16:L18" si="5">K8+K12</f>
        <v>296297.05199999991</v>
      </c>
      <c r="L16" s="181">
        <f t="shared" si="5"/>
        <v>291723.43300000037</v>
      </c>
      <c r="M16" s="250">
        <f>K16/K15</f>
        <v>0.94590991919869583</v>
      </c>
      <c r="N16" s="246">
        <f>L16/L15</f>
        <v>0.93995106969777287</v>
      </c>
      <c r="O16" s="207">
        <f t="shared" si="1"/>
        <v>-1.5435924755672363E-2</v>
      </c>
      <c r="P16" s="3"/>
      <c r="Q16" s="189">
        <f t="shared" si="2"/>
        <v>3.1132703718658195</v>
      </c>
      <c r="R16" s="190">
        <f t="shared" si="2"/>
        <v>3.0142200242099864</v>
      </c>
      <c r="S16" s="182">
        <f t="shared" si="3"/>
        <v>-3.1815530238214117E-2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88025.669999999984</v>
      </c>
      <c r="F17" s="140">
        <f t="shared" si="4"/>
        <v>94179.560000000027</v>
      </c>
      <c r="G17" s="248">
        <f>E17/E15</f>
        <v>8.4108754730275084E-2</v>
      </c>
      <c r="H17" s="215">
        <f>F17/F15</f>
        <v>8.805580366751431E-2</v>
      </c>
      <c r="I17" s="182">
        <f t="shared" si="0"/>
        <v>6.9910175065978422E-2</v>
      </c>
      <c r="K17" s="19">
        <f t="shared" si="5"/>
        <v>15692.018999999998</v>
      </c>
      <c r="L17" s="140">
        <f t="shared" si="5"/>
        <v>17256.965999999993</v>
      </c>
      <c r="M17" s="247">
        <f>K17/K15</f>
        <v>5.0095795162870549E-2</v>
      </c>
      <c r="N17" s="215">
        <f>L17/L15</f>
        <v>5.5603019217993606E-2</v>
      </c>
      <c r="O17" s="182">
        <f t="shared" si="1"/>
        <v>9.9728849423391261E-2</v>
      </c>
      <c r="Q17" s="189">
        <f t="shared" si="2"/>
        <v>1.7826639660908006</v>
      </c>
      <c r="R17" s="190">
        <f t="shared" si="2"/>
        <v>1.8323472736547068</v>
      </c>
      <c r="S17" s="182">
        <f t="shared" si="3"/>
        <v>2.7870259627705757E-2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6821.1399999999985</v>
      </c>
      <c r="F18" s="142">
        <f>F10+F14</f>
        <v>7540.5299999999988</v>
      </c>
      <c r="G18" s="249">
        <f>E18/E15</f>
        <v>6.51761686381789E-3</v>
      </c>
      <c r="H18" s="221">
        <f>F18/F15</f>
        <v>7.0502286189168999E-3</v>
      </c>
      <c r="I18" s="208">
        <f t="shared" si="0"/>
        <v>0.10546477568265722</v>
      </c>
      <c r="K18" s="21">
        <f t="shared" si="5"/>
        <v>1251.1710000000003</v>
      </c>
      <c r="L18" s="142">
        <f t="shared" si="5"/>
        <v>1379.8340000000001</v>
      </c>
      <c r="M18" s="249">
        <f>K18/K15</f>
        <v>3.9942856384333923E-3</v>
      </c>
      <c r="N18" s="221">
        <f>L18/L15</f>
        <v>4.4459110842335215E-3</v>
      </c>
      <c r="O18" s="208">
        <f t="shared" si="1"/>
        <v>0.10283406504786297</v>
      </c>
      <c r="Q18" s="193">
        <f t="shared" si="2"/>
        <v>1.8342549779069195</v>
      </c>
      <c r="R18" s="194">
        <f t="shared" si="2"/>
        <v>1.8298899414232159</v>
      </c>
      <c r="S18" s="186">
        <f t="shared" si="3"/>
        <v>-2.3797326632770204E-3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F5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156</v>
      </c>
      <c r="B7" s="39">
        <v>140616.54</v>
      </c>
      <c r="C7" s="147">
        <v>137894.32999999999</v>
      </c>
      <c r="D7" s="247">
        <f>B7/$B$33</f>
        <v>0.13435946666330334</v>
      </c>
      <c r="E7" s="246">
        <f>C7/$C$33</f>
        <v>0.12892814586671905</v>
      </c>
      <c r="F7" s="52">
        <f>(C7-B7)/B7</f>
        <v>-1.9359102421379597E-2</v>
      </c>
      <c r="H7" s="39">
        <v>45922.746999999996</v>
      </c>
      <c r="I7" s="147">
        <v>45514.569000000018</v>
      </c>
      <c r="J7" s="247">
        <f>H7/$H$33</f>
        <v>0.14660551500914756</v>
      </c>
      <c r="K7" s="246">
        <f>I7/$I$33</f>
        <v>0.14665077597103116</v>
      </c>
      <c r="L7" s="52">
        <f>(I7-H7)/H7</f>
        <v>-8.8883620137091991E-3</v>
      </c>
      <c r="N7" s="27">
        <f t="shared" ref="N7:O33" si="0">(H7/B7)*10</f>
        <v>3.2658140358168386</v>
      </c>
      <c r="O7" s="151">
        <f t="shared" si="0"/>
        <v>3.3006845894243817</v>
      </c>
      <c r="P7" s="61">
        <f>(O7-N7)/N7</f>
        <v>1.0677446181904644E-2</v>
      </c>
    </row>
    <row r="8" spans="1:16" ht="20.100000000000001" customHeight="1" x14ac:dyDescent="0.25">
      <c r="A8" s="8" t="s">
        <v>155</v>
      </c>
      <c r="B8" s="19">
        <v>120516.90999999999</v>
      </c>
      <c r="C8" s="140">
        <v>112209.23000000001</v>
      </c>
      <c r="D8" s="247">
        <f t="shared" ref="D8:D32" si="1">B8/$B$33</f>
        <v>0.11515421835517589</v>
      </c>
      <c r="E8" s="215">
        <f t="shared" ref="E8:E32" si="2">C8/$C$33</f>
        <v>0.10491314597947739</v>
      </c>
      <c r="F8" s="52">
        <f t="shared" ref="F8:F33" si="3">(C8-B8)/B8</f>
        <v>-6.8933728885016879E-2</v>
      </c>
      <c r="H8" s="19">
        <v>37693.687000000005</v>
      </c>
      <c r="I8" s="140">
        <v>33774.153999999995</v>
      </c>
      <c r="J8" s="247">
        <f t="shared" ref="J8:J32" si="4">H8/$H$33</f>
        <v>0.1203347525188032</v>
      </c>
      <c r="K8" s="215">
        <f t="shared" ref="K8:K32" si="5">I8/$I$33</f>
        <v>0.10882242764652135</v>
      </c>
      <c r="L8" s="52">
        <f t="shared" ref="L8:L33" si="6">(I8-H8)/H8</f>
        <v>-0.10398380503345321</v>
      </c>
      <c r="N8" s="27">
        <f t="shared" si="0"/>
        <v>3.1276678932441939</v>
      </c>
      <c r="O8" s="152">
        <f t="shared" si="0"/>
        <v>3.0099265452583528</v>
      </c>
      <c r="P8" s="52">
        <f t="shared" ref="P8:P71" si="7">(O8-N8)/N8</f>
        <v>-3.7645092767094636E-2</v>
      </c>
    </row>
    <row r="9" spans="1:16" ht="20.100000000000001" customHeight="1" x14ac:dyDescent="0.25">
      <c r="A9" s="8" t="s">
        <v>157</v>
      </c>
      <c r="B9" s="19">
        <v>89624.010000000024</v>
      </c>
      <c r="C9" s="140">
        <v>86441.75</v>
      </c>
      <c r="D9" s="247">
        <f t="shared" si="1"/>
        <v>8.5635972722885714E-2</v>
      </c>
      <c r="E9" s="215">
        <f t="shared" si="2"/>
        <v>8.0821122615951368E-2</v>
      </c>
      <c r="F9" s="52">
        <f t="shared" si="3"/>
        <v>-3.5506779935421583E-2</v>
      </c>
      <c r="H9" s="19">
        <v>26968.605999999992</v>
      </c>
      <c r="I9" s="140">
        <v>26144.317000000003</v>
      </c>
      <c r="J9" s="247">
        <f t="shared" si="4"/>
        <v>8.6095598151146896E-2</v>
      </c>
      <c r="K9" s="215">
        <f t="shared" si="5"/>
        <v>8.4238617645321881E-2</v>
      </c>
      <c r="L9" s="52">
        <f t="shared" si="6"/>
        <v>-3.0564761115201504E-2</v>
      </c>
      <c r="N9" s="27">
        <f t="shared" si="0"/>
        <v>3.0090827223642398</v>
      </c>
      <c r="O9" s="152">
        <f t="shared" si="0"/>
        <v>3.0245011235890069</v>
      </c>
      <c r="P9" s="52">
        <f t="shared" si="7"/>
        <v>5.1239539246208769E-3</v>
      </c>
    </row>
    <row r="10" spans="1:16" ht="20.100000000000001" customHeight="1" x14ac:dyDescent="0.25">
      <c r="A10" s="8" t="s">
        <v>159</v>
      </c>
      <c r="B10" s="19">
        <v>64219.099999999991</v>
      </c>
      <c r="C10" s="140">
        <v>65417.930000000008</v>
      </c>
      <c r="D10" s="247">
        <f t="shared" si="1"/>
        <v>6.1361515690809498E-2</v>
      </c>
      <c r="E10" s="215">
        <f t="shared" si="2"/>
        <v>6.116431633801634E-2</v>
      </c>
      <c r="F10" s="52">
        <f t="shared" si="3"/>
        <v>1.8667810666920224E-2</v>
      </c>
      <c r="H10" s="19">
        <v>24291.445999999993</v>
      </c>
      <c r="I10" s="140">
        <v>24167.86399999999</v>
      </c>
      <c r="J10" s="247">
        <f t="shared" si="4"/>
        <v>7.7548931276844063E-2</v>
      </c>
      <c r="K10" s="215">
        <f t="shared" si="5"/>
        <v>7.7870362985582628E-2</v>
      </c>
      <c r="L10" s="52">
        <f t="shared" si="6"/>
        <v>-5.0874698854898219E-3</v>
      </c>
      <c r="N10" s="27">
        <f t="shared" si="0"/>
        <v>3.7825889805369424</v>
      </c>
      <c r="O10" s="152">
        <f t="shared" si="0"/>
        <v>3.6943792015430614</v>
      </c>
      <c r="P10" s="52">
        <f t="shared" si="7"/>
        <v>-2.3319948175114565E-2</v>
      </c>
    </row>
    <row r="11" spans="1:16" ht="20.100000000000001" customHeight="1" x14ac:dyDescent="0.25">
      <c r="A11" s="8" t="s">
        <v>190</v>
      </c>
      <c r="B11" s="19">
        <v>82593.279999999999</v>
      </c>
      <c r="C11" s="140">
        <v>86621.33</v>
      </c>
      <c r="D11" s="247">
        <f t="shared" si="1"/>
        <v>7.8918092073470711E-2</v>
      </c>
      <c r="E11" s="215">
        <f t="shared" si="2"/>
        <v>8.0989025940437193E-2</v>
      </c>
      <c r="F11" s="52">
        <f t="shared" si="3"/>
        <v>4.8769706203700872E-2</v>
      </c>
      <c r="H11" s="19">
        <v>19816.383000000002</v>
      </c>
      <c r="I11" s="140">
        <v>20815.330999999995</v>
      </c>
      <c r="J11" s="247">
        <f t="shared" si="4"/>
        <v>6.3262570841711996E-2</v>
      </c>
      <c r="K11" s="215">
        <f t="shared" si="5"/>
        <v>6.706829286340947E-2</v>
      </c>
      <c r="L11" s="52">
        <f t="shared" si="6"/>
        <v>5.0410208563287907E-2</v>
      </c>
      <c r="N11" s="27">
        <f t="shared" si="0"/>
        <v>2.39927304013111</v>
      </c>
      <c r="O11" s="152">
        <f t="shared" si="0"/>
        <v>2.4030260214198966</v>
      </c>
      <c r="P11" s="52">
        <f t="shared" si="7"/>
        <v>1.5642160046034467E-3</v>
      </c>
    </row>
    <row r="12" spans="1:16" ht="20.100000000000001" customHeight="1" x14ac:dyDescent="0.25">
      <c r="A12" s="8" t="s">
        <v>189</v>
      </c>
      <c r="B12" s="19">
        <v>67078.850000000006</v>
      </c>
      <c r="C12" s="140">
        <v>70019.98</v>
      </c>
      <c r="D12" s="247">
        <f t="shared" si="1"/>
        <v>6.409401419198428E-2</v>
      </c>
      <c r="E12" s="215">
        <f t="shared" si="2"/>
        <v>6.546713120854751E-2</v>
      </c>
      <c r="F12" s="52">
        <f t="shared" si="3"/>
        <v>4.3845861996739503E-2</v>
      </c>
      <c r="H12" s="19">
        <v>16592.944</v>
      </c>
      <c r="I12" s="140">
        <v>17290.71</v>
      </c>
      <c r="J12" s="247">
        <f t="shared" si="4"/>
        <v>5.2971942219352544E-2</v>
      </c>
      <c r="K12" s="215">
        <f t="shared" si="5"/>
        <v>5.5711744487574238E-2</v>
      </c>
      <c r="L12" s="52">
        <f t="shared" si="6"/>
        <v>4.2051971006471164E-2</v>
      </c>
      <c r="N12" s="27">
        <f t="shared" si="0"/>
        <v>2.473647654961288</v>
      </c>
      <c r="O12" s="152">
        <f t="shared" si="0"/>
        <v>2.4693965922298178</v>
      </c>
      <c r="P12" s="52">
        <f t="shared" si="7"/>
        <v>-1.7185401174431908E-3</v>
      </c>
    </row>
    <row r="13" spans="1:16" ht="20.100000000000001" customHeight="1" x14ac:dyDescent="0.25">
      <c r="A13" s="8" t="s">
        <v>160</v>
      </c>
      <c r="B13" s="19">
        <v>76606.140000000014</v>
      </c>
      <c r="C13" s="140">
        <v>81416.78</v>
      </c>
      <c r="D13" s="247">
        <f t="shared" si="1"/>
        <v>7.3197364360795311E-2</v>
      </c>
      <c r="E13" s="215">
        <f t="shared" si="2"/>
        <v>7.6122886907957515E-2</v>
      </c>
      <c r="F13" s="52">
        <f t="shared" si="3"/>
        <v>6.2797055170773303E-2</v>
      </c>
      <c r="H13" s="19">
        <v>24539.763999999992</v>
      </c>
      <c r="I13" s="140">
        <v>17189.190999999992</v>
      </c>
      <c r="J13" s="247">
        <f t="shared" si="4"/>
        <v>7.8341671055151343E-2</v>
      </c>
      <c r="K13" s="215">
        <f t="shared" si="5"/>
        <v>5.5384643946958238E-2</v>
      </c>
      <c r="L13" s="52">
        <f t="shared" si="6"/>
        <v>-0.29953723271340355</v>
      </c>
      <c r="N13" s="27">
        <f t="shared" si="0"/>
        <v>3.2033677718261213</v>
      </c>
      <c r="O13" s="152">
        <f t="shared" si="0"/>
        <v>2.1112590058216489</v>
      </c>
      <c r="P13" s="52">
        <f t="shared" si="7"/>
        <v>-0.34092518992344784</v>
      </c>
    </row>
    <row r="14" spans="1:16" ht="20.100000000000001" customHeight="1" x14ac:dyDescent="0.25">
      <c r="A14" s="8" t="s">
        <v>161</v>
      </c>
      <c r="B14" s="19">
        <v>29754.559999999998</v>
      </c>
      <c r="C14" s="140">
        <v>29476.059999999994</v>
      </c>
      <c r="D14" s="247">
        <f t="shared" si="1"/>
        <v>2.8430558826161263E-2</v>
      </c>
      <c r="E14" s="215">
        <f t="shared" si="2"/>
        <v>2.7559463563557415E-2</v>
      </c>
      <c r="F14" s="52">
        <f t="shared" si="3"/>
        <v>-9.3599098759989622E-3</v>
      </c>
      <c r="H14" s="19">
        <v>12267.378000000001</v>
      </c>
      <c r="I14" s="140">
        <v>12495.598000000004</v>
      </c>
      <c r="J14" s="247">
        <f t="shared" si="4"/>
        <v>3.9162841663236893E-2</v>
      </c>
      <c r="K14" s="215">
        <f t="shared" si="5"/>
        <v>4.0261594983401136E-2</v>
      </c>
      <c r="L14" s="52">
        <f t="shared" si="6"/>
        <v>1.8603812485439266E-2</v>
      </c>
      <c r="N14" s="27">
        <f t="shared" si="0"/>
        <v>4.1228564630093683</v>
      </c>
      <c r="O14" s="152">
        <f t="shared" si="0"/>
        <v>4.2392361801407672</v>
      </c>
      <c r="P14" s="52">
        <f t="shared" si="7"/>
        <v>2.8227933272857792E-2</v>
      </c>
    </row>
    <row r="15" spans="1:16" ht="20.100000000000001" customHeight="1" x14ac:dyDescent="0.25">
      <c r="A15" s="8" t="s">
        <v>193</v>
      </c>
      <c r="B15" s="19">
        <v>49975.470000000008</v>
      </c>
      <c r="C15" s="140">
        <v>45799.559999999983</v>
      </c>
      <c r="D15" s="247">
        <f t="shared" si="1"/>
        <v>4.7751690487107111E-2</v>
      </c>
      <c r="E15" s="215">
        <f t="shared" si="2"/>
        <v>4.2821574696447262E-2</v>
      </c>
      <c r="F15" s="52">
        <f t="shared" si="3"/>
        <v>-8.3559194140645887E-2</v>
      </c>
      <c r="H15" s="19">
        <v>12237.257999999994</v>
      </c>
      <c r="I15" s="140">
        <v>11294.221</v>
      </c>
      <c r="J15" s="247">
        <f t="shared" si="4"/>
        <v>3.9066685435647189E-2</v>
      </c>
      <c r="K15" s="215">
        <f t="shared" si="5"/>
        <v>3.6390683467491802E-2</v>
      </c>
      <c r="L15" s="52">
        <f t="shared" si="6"/>
        <v>-7.7062770107486106E-2</v>
      </c>
      <c r="N15" s="27">
        <f t="shared" si="0"/>
        <v>2.4486529091172113</v>
      </c>
      <c r="O15" s="152">
        <f t="shared" si="0"/>
        <v>2.4660108088374657</v>
      </c>
      <c r="P15" s="52">
        <f t="shared" si="7"/>
        <v>7.0887546600110988E-3</v>
      </c>
    </row>
    <row r="16" spans="1:16" ht="20.100000000000001" customHeight="1" x14ac:dyDescent="0.25">
      <c r="A16" s="8" t="s">
        <v>158</v>
      </c>
      <c r="B16" s="19">
        <v>17365.410000000003</v>
      </c>
      <c r="C16" s="140">
        <v>30109.77</v>
      </c>
      <c r="D16" s="247">
        <f t="shared" si="1"/>
        <v>1.6592694045733131E-2</v>
      </c>
      <c r="E16" s="215">
        <f t="shared" si="2"/>
        <v>2.8151968384583771E-2</v>
      </c>
      <c r="F16" s="52">
        <f t="shared" si="3"/>
        <v>0.73389341224883231</v>
      </c>
      <c r="H16" s="19">
        <v>6028.2240000000011</v>
      </c>
      <c r="I16" s="140">
        <v>10279.580000000002</v>
      </c>
      <c r="J16" s="247">
        <f t="shared" si="4"/>
        <v>1.9244730375351977E-2</v>
      </c>
      <c r="K16" s="215">
        <f t="shared" si="5"/>
        <v>3.3121446973523844E-2</v>
      </c>
      <c r="L16" s="52">
        <f t="shared" si="6"/>
        <v>0.70524187555074258</v>
      </c>
      <c r="N16" s="27">
        <f t="shared" si="0"/>
        <v>3.4713974504489098</v>
      </c>
      <c r="O16" s="152">
        <f t="shared" si="0"/>
        <v>3.4140347136494236</v>
      </c>
      <c r="P16" s="52">
        <f t="shared" si="7"/>
        <v>-1.6524393307965433E-2</v>
      </c>
    </row>
    <row r="17" spans="1:16" ht="20.100000000000001" customHeight="1" x14ac:dyDescent="0.25">
      <c r="A17" s="8" t="s">
        <v>187</v>
      </c>
      <c r="B17" s="19">
        <v>35437.050000000003</v>
      </c>
      <c r="C17" s="140">
        <v>39907.01</v>
      </c>
      <c r="D17" s="247">
        <f t="shared" si="1"/>
        <v>3.3860192678050627E-2</v>
      </c>
      <c r="E17" s="215">
        <f t="shared" si="2"/>
        <v>3.7312170894804854E-2</v>
      </c>
      <c r="F17" s="52">
        <f t="shared" si="3"/>
        <v>0.12613803914264868</v>
      </c>
      <c r="H17" s="19">
        <v>8852.7270000000008</v>
      </c>
      <c r="I17" s="140">
        <v>9718.8300000000054</v>
      </c>
      <c r="J17" s="247">
        <f t="shared" si="4"/>
        <v>2.826178061757469E-2</v>
      </c>
      <c r="K17" s="215">
        <f t="shared" si="5"/>
        <v>3.1314675549943952E-2</v>
      </c>
      <c r="L17" s="52">
        <f t="shared" si="6"/>
        <v>9.7834599440376341E-2</v>
      </c>
      <c r="N17" s="27">
        <f t="shared" si="0"/>
        <v>2.4981557437766404</v>
      </c>
      <c r="O17" s="152">
        <f t="shared" si="0"/>
        <v>2.4353691243718849</v>
      </c>
      <c r="P17" s="52">
        <f t="shared" si="7"/>
        <v>-2.5133188577681102E-2</v>
      </c>
    </row>
    <row r="18" spans="1:16" ht="20.100000000000001" customHeight="1" x14ac:dyDescent="0.25">
      <c r="A18" s="8" t="s">
        <v>192</v>
      </c>
      <c r="B18" s="19">
        <v>27927.590000000004</v>
      </c>
      <c r="C18" s="140">
        <v>34353.75</v>
      </c>
      <c r="D18" s="247">
        <f t="shared" si="1"/>
        <v>2.6684884278843753E-2</v>
      </c>
      <c r="E18" s="215">
        <f t="shared" si="2"/>
        <v>3.2119995732013053E-2</v>
      </c>
      <c r="F18" s="52">
        <f t="shared" si="3"/>
        <v>0.23010077131610696</v>
      </c>
      <c r="H18" s="19">
        <v>6658.4479999999994</v>
      </c>
      <c r="I18" s="140">
        <v>8692.3349999999973</v>
      </c>
      <c r="J18" s="247">
        <f t="shared" si="4"/>
        <v>2.1256681317466237E-2</v>
      </c>
      <c r="K18" s="215">
        <f t="shared" si="5"/>
        <v>2.8007244729707368E-2</v>
      </c>
      <c r="L18" s="52">
        <f t="shared" si="6"/>
        <v>0.30545962062030041</v>
      </c>
      <c r="N18" s="27">
        <f t="shared" si="0"/>
        <v>2.3841828099023217</v>
      </c>
      <c r="O18" s="152">
        <f t="shared" si="0"/>
        <v>2.5302434232070725</v>
      </c>
      <c r="P18" s="52">
        <f t="shared" si="7"/>
        <v>6.1262338063218756E-2</v>
      </c>
    </row>
    <row r="19" spans="1:16" ht="20.100000000000001" customHeight="1" x14ac:dyDescent="0.25">
      <c r="A19" s="8" t="s">
        <v>188</v>
      </c>
      <c r="B19" s="19">
        <v>32693.359999999993</v>
      </c>
      <c r="C19" s="140">
        <v>29194.539999999994</v>
      </c>
      <c r="D19" s="247">
        <f t="shared" si="1"/>
        <v>3.1238589806230288E-2</v>
      </c>
      <c r="E19" s="215">
        <f t="shared" si="2"/>
        <v>2.7296248595803492E-2</v>
      </c>
      <c r="F19" s="52">
        <f t="shared" si="3"/>
        <v>-0.1070192846498494</v>
      </c>
      <c r="H19" s="19">
        <v>8196.131000000003</v>
      </c>
      <c r="I19" s="140">
        <v>7700.695999999999</v>
      </c>
      <c r="J19" s="247">
        <f t="shared" si="4"/>
        <v>2.6165638704876263E-2</v>
      </c>
      <c r="K19" s="215">
        <f t="shared" si="5"/>
        <v>2.4812122112306836E-2</v>
      </c>
      <c r="L19" s="52">
        <f t="shared" si="6"/>
        <v>-6.0447423302531875E-2</v>
      </c>
      <c r="N19" s="27">
        <f t="shared" si="0"/>
        <v>2.5069711403171793</v>
      </c>
      <c r="O19" s="152">
        <f t="shared" si="0"/>
        <v>2.6377178746436836</v>
      </c>
      <c r="P19" s="52">
        <f t="shared" si="7"/>
        <v>5.2153266634717768E-2</v>
      </c>
    </row>
    <row r="20" spans="1:16" ht="20.100000000000001" customHeight="1" x14ac:dyDescent="0.25">
      <c r="A20" s="8" t="s">
        <v>163</v>
      </c>
      <c r="B20" s="19">
        <v>21967.489999999987</v>
      </c>
      <c r="C20" s="140">
        <v>21787.269999999993</v>
      </c>
      <c r="D20" s="247">
        <f t="shared" si="1"/>
        <v>2.0989993355912808E-2</v>
      </c>
      <c r="E20" s="215">
        <f t="shared" si="2"/>
        <v>2.037061512679739E-2</v>
      </c>
      <c r="F20" s="52">
        <f t="shared" si="3"/>
        <v>-8.2039413697238047E-3</v>
      </c>
      <c r="H20" s="19">
        <v>6630.5619999999981</v>
      </c>
      <c r="I20" s="140">
        <v>7135.9790000000003</v>
      </c>
      <c r="J20" s="247">
        <f t="shared" si="4"/>
        <v>2.1167656995999897E-2</v>
      </c>
      <c r="K20" s="215">
        <f t="shared" si="5"/>
        <v>2.2992568767661682E-2</v>
      </c>
      <c r="L20" s="52">
        <f t="shared" si="6"/>
        <v>7.622536370220237E-2</v>
      </c>
      <c r="N20" s="27">
        <f t="shared" si="0"/>
        <v>3.0183521194273908</v>
      </c>
      <c r="O20" s="152">
        <f t="shared" si="0"/>
        <v>3.2752974558079111</v>
      </c>
      <c r="P20" s="52">
        <f t="shared" si="7"/>
        <v>8.5127687630184509E-2</v>
      </c>
    </row>
    <row r="21" spans="1:16" ht="20.100000000000001" customHeight="1" x14ac:dyDescent="0.25">
      <c r="A21" s="8" t="s">
        <v>196</v>
      </c>
      <c r="B21" s="19">
        <v>32708.950000000004</v>
      </c>
      <c r="C21" s="140">
        <v>27240.980000000003</v>
      </c>
      <c r="D21" s="247">
        <f t="shared" si="1"/>
        <v>3.1253486091441705E-2</v>
      </c>
      <c r="E21" s="215">
        <f t="shared" si="2"/>
        <v>2.5469713243411653E-2</v>
      </c>
      <c r="F21" s="52">
        <f t="shared" si="3"/>
        <v>-0.16717045334686684</v>
      </c>
      <c r="H21" s="19">
        <v>7178.7819999999992</v>
      </c>
      <c r="I21" s="140">
        <v>5920.3510000000006</v>
      </c>
      <c r="J21" s="247">
        <f t="shared" si="4"/>
        <v>2.2917815265894228E-2</v>
      </c>
      <c r="K21" s="215">
        <f t="shared" si="5"/>
        <v>1.9075739642198306E-2</v>
      </c>
      <c r="L21" s="52">
        <f t="shared" si="6"/>
        <v>-0.17529867880094407</v>
      </c>
      <c r="N21" s="27">
        <f t="shared" si="0"/>
        <v>2.1947454748623842</v>
      </c>
      <c r="O21" s="152">
        <f t="shared" si="0"/>
        <v>2.173325262160172</v>
      </c>
      <c r="P21" s="52">
        <f t="shared" si="7"/>
        <v>-9.7597707559029731E-3</v>
      </c>
    </row>
    <row r="22" spans="1:16" ht="20.100000000000001" customHeight="1" x14ac:dyDescent="0.25">
      <c r="A22" s="8" t="s">
        <v>191</v>
      </c>
      <c r="B22" s="19">
        <v>12299.43</v>
      </c>
      <c r="C22" s="140">
        <v>19382.650000000001</v>
      </c>
      <c r="D22" s="247">
        <f t="shared" si="1"/>
        <v>1.1752137089012665E-2</v>
      </c>
      <c r="E22" s="215">
        <f t="shared" si="2"/>
        <v>1.8122348659901841E-2</v>
      </c>
      <c r="F22" s="52">
        <f t="shared" si="3"/>
        <v>0.57589823268232765</v>
      </c>
      <c r="H22" s="19">
        <v>3768.8759999999997</v>
      </c>
      <c r="I22" s="140">
        <v>5412.1329999999989</v>
      </c>
      <c r="J22" s="247">
        <f t="shared" si="4"/>
        <v>1.2031902337759021E-2</v>
      </c>
      <c r="K22" s="215">
        <f t="shared" si="5"/>
        <v>1.7438229594317907E-2</v>
      </c>
      <c r="L22" s="52">
        <f t="shared" si="6"/>
        <v>0.43600718092078361</v>
      </c>
      <c r="N22" s="27">
        <f t="shared" si="0"/>
        <v>3.0642688319702618</v>
      </c>
      <c r="O22" s="152">
        <f t="shared" si="0"/>
        <v>2.7922564767975477</v>
      </c>
      <c r="P22" s="52">
        <f t="shared" si="7"/>
        <v>-8.8769089818341987E-2</v>
      </c>
    </row>
    <row r="23" spans="1:16" ht="20.100000000000001" customHeight="1" x14ac:dyDescent="0.25">
      <c r="A23" s="8" t="s">
        <v>195</v>
      </c>
      <c r="B23" s="19">
        <v>10786.369999999997</v>
      </c>
      <c r="C23" s="140">
        <v>9844.1200000000026</v>
      </c>
      <c r="D23" s="247">
        <f t="shared" si="1"/>
        <v>1.0306404356365579E-2</v>
      </c>
      <c r="E23" s="215">
        <f t="shared" si="2"/>
        <v>9.204034272398921E-3</v>
      </c>
      <c r="F23" s="52">
        <f t="shared" si="3"/>
        <v>-8.7355616393651872E-2</v>
      </c>
      <c r="H23" s="19">
        <v>3715.2740000000003</v>
      </c>
      <c r="I23" s="140">
        <v>3521.0929999999998</v>
      </c>
      <c r="J23" s="247">
        <f t="shared" si="4"/>
        <v>1.1860781284928269E-2</v>
      </c>
      <c r="K23" s="215">
        <f t="shared" si="5"/>
        <v>1.1345180940110975E-2</v>
      </c>
      <c r="L23" s="52">
        <f t="shared" si="6"/>
        <v>-5.2265593331743632E-2</v>
      </c>
      <c r="N23" s="27">
        <f t="shared" si="0"/>
        <v>3.4444154984485058</v>
      </c>
      <c r="O23" s="152">
        <f t="shared" si="0"/>
        <v>3.5768489209802388</v>
      </c>
      <c r="P23" s="52">
        <f t="shared" si="7"/>
        <v>3.8448736103813823E-2</v>
      </c>
    </row>
    <row r="24" spans="1:16" ht="20.100000000000001" customHeight="1" x14ac:dyDescent="0.25">
      <c r="A24" s="8" t="s">
        <v>162</v>
      </c>
      <c r="B24" s="19">
        <v>1560.63</v>
      </c>
      <c r="C24" s="140">
        <v>1673.3499999999995</v>
      </c>
      <c r="D24" s="247">
        <f t="shared" si="1"/>
        <v>1.4911859903447423E-3</v>
      </c>
      <c r="E24" s="215">
        <f t="shared" si="2"/>
        <v>1.5645452056373475E-3</v>
      </c>
      <c r="F24" s="52">
        <f t="shared" si="3"/>
        <v>7.2227241562701813E-2</v>
      </c>
      <c r="H24" s="19">
        <v>3202.5590000000007</v>
      </c>
      <c r="I24" s="140">
        <v>3502.4139999999998</v>
      </c>
      <c r="J24" s="247">
        <f t="shared" si="4"/>
        <v>1.0223970520365012E-2</v>
      </c>
      <c r="K24" s="215">
        <f t="shared" si="5"/>
        <v>1.1284996038780526E-2</v>
      </c>
      <c r="L24" s="52">
        <f t="shared" si="6"/>
        <v>9.3629812908989044E-2</v>
      </c>
      <c r="N24" s="27">
        <f t="shared" si="0"/>
        <v>20.520937057470384</v>
      </c>
      <c r="O24" s="152">
        <f t="shared" si="0"/>
        <v>20.930552484537014</v>
      </c>
      <c r="P24" s="52">
        <f t="shared" si="7"/>
        <v>1.9960853927843147E-2</v>
      </c>
    </row>
    <row r="25" spans="1:16" ht="20.100000000000001" customHeight="1" x14ac:dyDescent="0.25">
      <c r="A25" s="8" t="s">
        <v>198</v>
      </c>
      <c r="B25" s="19">
        <v>11531.449999999999</v>
      </c>
      <c r="C25" s="140">
        <v>14397.79</v>
      </c>
      <c r="D25" s="247">
        <f t="shared" si="1"/>
        <v>1.101833021815605E-2</v>
      </c>
      <c r="E25" s="215">
        <f t="shared" si="2"/>
        <v>1.3461614913959037E-2</v>
      </c>
      <c r="F25" s="52">
        <f t="shared" si="3"/>
        <v>0.24856717932263525</v>
      </c>
      <c r="H25" s="19">
        <v>2418.3880000000004</v>
      </c>
      <c r="I25" s="140">
        <v>3103.2930000000001</v>
      </c>
      <c r="J25" s="247">
        <f t="shared" si="4"/>
        <v>7.7205533508686334E-3</v>
      </c>
      <c r="K25" s="215">
        <f t="shared" si="5"/>
        <v>9.9990033194748921E-3</v>
      </c>
      <c r="L25" s="52">
        <f t="shared" si="6"/>
        <v>0.28320724383349555</v>
      </c>
      <c r="N25" s="27">
        <f t="shared" si="0"/>
        <v>2.0972106716848278</v>
      </c>
      <c r="O25" s="152">
        <f t="shared" si="0"/>
        <v>2.1553953766515557</v>
      </c>
      <c r="P25" s="52">
        <f t="shared" si="7"/>
        <v>2.7743853181895303E-2</v>
      </c>
    </row>
    <row r="26" spans="1:16" ht="20.100000000000001" customHeight="1" x14ac:dyDescent="0.25">
      <c r="A26" s="8" t="s">
        <v>164</v>
      </c>
      <c r="B26" s="19">
        <v>8547.65</v>
      </c>
      <c r="C26" s="140">
        <v>8970.16</v>
      </c>
      <c r="D26" s="247">
        <f t="shared" si="1"/>
        <v>8.1673016220181818E-3</v>
      </c>
      <c r="E26" s="215">
        <f t="shared" si="2"/>
        <v>8.386901019989788E-3</v>
      </c>
      <c r="F26" s="52">
        <f t="shared" si="3"/>
        <v>4.9429960281480903E-2</v>
      </c>
      <c r="H26" s="19">
        <v>3111.2309999999989</v>
      </c>
      <c r="I26" s="140">
        <v>3098.1150000000002</v>
      </c>
      <c r="J26" s="247">
        <f t="shared" si="4"/>
        <v>9.9324115577716868E-3</v>
      </c>
      <c r="K26" s="215">
        <f t="shared" si="5"/>
        <v>9.982319480988407E-3</v>
      </c>
      <c r="L26" s="52">
        <f t="shared" si="6"/>
        <v>-4.2156946880506866E-3</v>
      </c>
      <c r="N26" s="27">
        <f t="shared" si="0"/>
        <v>3.639867097974296</v>
      </c>
      <c r="O26" s="152">
        <f t="shared" si="0"/>
        <v>3.4538012699884959</v>
      </c>
      <c r="P26" s="52">
        <f t="shared" si="7"/>
        <v>-5.1118852138681586E-2</v>
      </c>
    </row>
    <row r="27" spans="1:16" ht="20.100000000000001" customHeight="1" x14ac:dyDescent="0.25">
      <c r="A27" s="8" t="s">
        <v>200</v>
      </c>
      <c r="B27" s="19">
        <v>7385.1600000000017</v>
      </c>
      <c r="C27" s="140">
        <v>5946.7299999999977</v>
      </c>
      <c r="D27" s="247">
        <f t="shared" si="1"/>
        <v>7.0565394285989503E-3</v>
      </c>
      <c r="E27" s="215">
        <f t="shared" si="2"/>
        <v>5.5600609022139914E-3</v>
      </c>
      <c r="F27" s="52">
        <f t="shared" si="3"/>
        <v>-0.1947730313222738</v>
      </c>
      <c r="H27" s="19">
        <v>2998.0810000000006</v>
      </c>
      <c r="I27" s="140">
        <v>2516.4149999999995</v>
      </c>
      <c r="J27" s="247">
        <f t="shared" si="4"/>
        <v>9.5711872167433768E-3</v>
      </c>
      <c r="K27" s="215">
        <f t="shared" si="5"/>
        <v>8.1080458526398922E-3</v>
      </c>
      <c r="L27" s="52">
        <f t="shared" si="6"/>
        <v>-0.1606581009652511</v>
      </c>
      <c r="N27" s="27">
        <f t="shared" si="0"/>
        <v>4.0596019585222258</v>
      </c>
      <c r="O27" s="152">
        <f t="shared" si="0"/>
        <v>4.2315945065607492</v>
      </c>
      <c r="P27" s="52">
        <f t="shared" si="7"/>
        <v>4.2366850197582427E-2</v>
      </c>
    </row>
    <row r="28" spans="1:16" ht="20.100000000000001" customHeight="1" x14ac:dyDescent="0.25">
      <c r="A28" s="8" t="s">
        <v>199</v>
      </c>
      <c r="B28" s="19">
        <v>10120.770000000002</v>
      </c>
      <c r="C28" s="140">
        <v>8136.7899999999991</v>
      </c>
      <c r="D28" s="247">
        <f t="shared" si="1"/>
        <v>9.6704218395784781E-3</v>
      </c>
      <c r="E28" s="215">
        <f t="shared" si="2"/>
        <v>7.6077185190055368E-3</v>
      </c>
      <c r="F28" s="52">
        <f t="shared" si="3"/>
        <v>-0.19603053917834343</v>
      </c>
      <c r="H28" s="19">
        <v>2990.913</v>
      </c>
      <c r="I28" s="140">
        <v>2450.6219999999994</v>
      </c>
      <c r="J28" s="247">
        <f t="shared" si="4"/>
        <v>9.5483038223422179E-3</v>
      </c>
      <c r="K28" s="215">
        <f t="shared" si="5"/>
        <v>7.8960567090436487E-3</v>
      </c>
      <c r="L28" s="52">
        <f t="shared" si="6"/>
        <v>-0.18064417119454848</v>
      </c>
      <c r="N28" s="27">
        <f t="shared" si="0"/>
        <v>2.9552227745517379</v>
      </c>
      <c r="O28" s="152">
        <f t="shared" si="0"/>
        <v>3.0117798296379772</v>
      </c>
      <c r="P28" s="52">
        <f t="shared" si="7"/>
        <v>1.9138000550506098E-2</v>
      </c>
    </row>
    <row r="29" spans="1:16" ht="20.100000000000001" customHeight="1" x14ac:dyDescent="0.25">
      <c r="A29" s="8" t="s">
        <v>201</v>
      </c>
      <c r="B29" s="19">
        <v>7824.9400000000005</v>
      </c>
      <c r="C29" s="140">
        <v>10275.819999999996</v>
      </c>
      <c r="D29" s="247">
        <f t="shared" si="1"/>
        <v>7.4767503529268231E-3</v>
      </c>
      <c r="E29" s="215">
        <f t="shared" si="2"/>
        <v>9.6076642154913003E-3</v>
      </c>
      <c r="F29" s="52">
        <f>(C29-B29)/B29</f>
        <v>0.31321390323759613</v>
      </c>
      <c r="H29" s="19">
        <v>1758.4419999999998</v>
      </c>
      <c r="I29" s="140">
        <v>2437.8509999999992</v>
      </c>
      <c r="J29" s="247">
        <f t="shared" si="4"/>
        <v>5.6137167714230048E-3</v>
      </c>
      <c r="K29" s="215">
        <f t="shared" si="5"/>
        <v>7.8549077516641766E-3</v>
      </c>
      <c r="L29" s="52">
        <f>(I29-H29)/H29</f>
        <v>0.38636986605187973</v>
      </c>
      <c r="N29" s="27">
        <f t="shared" si="0"/>
        <v>2.2472274547792055</v>
      </c>
      <c r="O29" s="152">
        <f t="shared" si="0"/>
        <v>2.3724150481421438</v>
      </c>
      <c r="P29" s="52">
        <f>(O29-N29)/N29</f>
        <v>5.5707575615766142E-2</v>
      </c>
    </row>
    <row r="30" spans="1:16" ht="20.100000000000001" customHeight="1" x14ac:dyDescent="0.25">
      <c r="A30" s="8" t="s">
        <v>213</v>
      </c>
      <c r="B30" s="19">
        <v>11348.909999999996</v>
      </c>
      <c r="C30" s="140">
        <v>10428</v>
      </c>
      <c r="D30" s="247">
        <f t="shared" si="1"/>
        <v>1.0843912777329247E-2</v>
      </c>
      <c r="E30" s="215">
        <f t="shared" si="2"/>
        <v>9.749949146554077E-3</v>
      </c>
      <c r="F30" s="52">
        <f t="shared" si="3"/>
        <v>-8.1145237736487158E-2</v>
      </c>
      <c r="H30" s="19">
        <v>2566.9050000000002</v>
      </c>
      <c r="I30" s="140">
        <v>2303.6259999999997</v>
      </c>
      <c r="J30" s="247">
        <f t="shared" si="4"/>
        <v>8.1946846408067885E-3</v>
      </c>
      <c r="K30" s="215">
        <f t="shared" si="5"/>
        <v>7.4224264421144459E-3</v>
      </c>
      <c r="L30" s="52">
        <f t="shared" si="6"/>
        <v>-0.10256670971461758</v>
      </c>
      <c r="N30" s="27">
        <f t="shared" si="0"/>
        <v>2.261807521603397</v>
      </c>
      <c r="O30" s="152">
        <f t="shared" si="0"/>
        <v>2.2090774836977367</v>
      </c>
      <c r="P30" s="52">
        <f t="shared" si="7"/>
        <v>-2.3313229530813467E-2</v>
      </c>
    </row>
    <row r="31" spans="1:16" ht="20.100000000000001" customHeight="1" x14ac:dyDescent="0.25">
      <c r="A31" s="8" t="s">
        <v>194</v>
      </c>
      <c r="B31" s="19">
        <v>6180.55</v>
      </c>
      <c r="C31" s="140">
        <v>7359.85</v>
      </c>
      <c r="D31" s="247">
        <f t="shared" si="1"/>
        <v>5.9055314665392806E-3</v>
      </c>
      <c r="E31" s="215">
        <f t="shared" si="2"/>
        <v>6.8812968187827034E-3</v>
      </c>
      <c r="F31" s="52">
        <f t="shared" si="3"/>
        <v>0.19080826140068444</v>
      </c>
      <c r="H31" s="19">
        <v>1855.4909999999995</v>
      </c>
      <c r="I31" s="140">
        <v>2051.0250000000001</v>
      </c>
      <c r="J31" s="247">
        <f t="shared" si="4"/>
        <v>5.9235396708702598E-3</v>
      </c>
      <c r="K31" s="215">
        <f t="shared" si="5"/>
        <v>6.6085302880926787E-3</v>
      </c>
      <c r="L31" s="52">
        <f t="shared" si="6"/>
        <v>0.10538127104901107</v>
      </c>
      <c r="N31" s="27">
        <f t="shared" si="0"/>
        <v>3.0021454401307319</v>
      </c>
      <c r="O31" s="152">
        <f t="shared" si="0"/>
        <v>2.7867755456972625</v>
      </c>
      <c r="P31" s="52">
        <f t="shared" si="7"/>
        <v>-7.1738661143642302E-2</v>
      </c>
    </row>
    <row r="32" spans="1:16" ht="20.100000000000001" customHeight="1" thickBot="1" x14ac:dyDescent="0.3">
      <c r="A32" s="8" t="s">
        <v>17</v>
      </c>
      <c r="B32" s="19">
        <f>B33-SUM(B7:B31)</f>
        <v>69899.079999999842</v>
      </c>
      <c r="C32" s="140">
        <f>C33-SUM(C7:C31)</f>
        <v>75238.510000000009</v>
      </c>
      <c r="D32" s="247">
        <f t="shared" si="1"/>
        <v>6.6788751231224658E-2</v>
      </c>
      <c r="E32" s="215">
        <f t="shared" si="2"/>
        <v>7.0346341231540127E-2</v>
      </c>
      <c r="F32" s="52">
        <f t="shared" si="3"/>
        <v>7.638770066787974E-2</v>
      </c>
      <c r="H32" s="19">
        <f>H33-SUM(H7:H31)</f>
        <v>20978.994999999937</v>
      </c>
      <c r="I32" s="140">
        <f>I33-SUM(I7:I31)</f>
        <v>21829.919999999984</v>
      </c>
      <c r="J32" s="247">
        <f t="shared" si="4"/>
        <v>6.6974137377916937E-2</v>
      </c>
      <c r="K32" s="215">
        <f t="shared" si="5"/>
        <v>7.0337361810138832E-2</v>
      </c>
      <c r="L32" s="52">
        <f t="shared" si="6"/>
        <v>4.0560808561136939E-2</v>
      </c>
      <c r="N32" s="27">
        <f t="shared" si="0"/>
        <v>3.0013263407758703</v>
      </c>
      <c r="O32" s="152">
        <f t="shared" si="0"/>
        <v>2.9014290687043087</v>
      </c>
      <c r="P32" s="52">
        <f t="shared" si="7"/>
        <v>-3.3284375215837832E-2</v>
      </c>
    </row>
    <row r="33" spans="1:16" ht="26.25" customHeight="1" thickBot="1" x14ac:dyDescent="0.3">
      <c r="A33" s="12" t="s">
        <v>18</v>
      </c>
      <c r="B33" s="17">
        <v>1046569.6499999998</v>
      </c>
      <c r="C33" s="145">
        <v>1069544.04</v>
      </c>
      <c r="D33" s="243">
        <f>SUM(D7:D32)</f>
        <v>1</v>
      </c>
      <c r="E33" s="244">
        <f>SUM(E7:E32)</f>
        <v>0.99999999999999978</v>
      </c>
      <c r="F33" s="57">
        <f t="shared" si="3"/>
        <v>2.1952088903017829E-2</v>
      </c>
      <c r="G33" s="1"/>
      <c r="H33" s="17">
        <v>313240.24199999985</v>
      </c>
      <c r="I33" s="145">
        <v>310360.23299999989</v>
      </c>
      <c r="J33" s="243">
        <f>SUM(J7:J32)</f>
        <v>1</v>
      </c>
      <c r="K33" s="244">
        <f>SUM(K7:K32)</f>
        <v>1.0000000000000004</v>
      </c>
      <c r="L33" s="57">
        <f t="shared" si="6"/>
        <v>-9.1942496966911525E-3</v>
      </c>
      <c r="N33" s="29">
        <f t="shared" si="0"/>
        <v>2.9930185917392111</v>
      </c>
      <c r="O33" s="146">
        <f t="shared" si="0"/>
        <v>2.9017994714831929</v>
      </c>
      <c r="P33" s="57">
        <f t="shared" si="7"/>
        <v>-3.0477298239237376E-2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F37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190</v>
      </c>
      <c r="B39" s="39">
        <v>82593.279999999999</v>
      </c>
      <c r="C39" s="147">
        <v>86621.33</v>
      </c>
      <c r="D39" s="247">
        <f t="shared" ref="D39:D61" si="8">B39/$B$62</f>
        <v>0.21145369938008046</v>
      </c>
      <c r="E39" s="246">
        <f t="shared" ref="E39:E61" si="9">C39/$C$62</f>
        <v>0.21352227488492789</v>
      </c>
      <c r="F39" s="52">
        <f>(C39-B39)/B39</f>
        <v>4.8769706203700872E-2</v>
      </c>
      <c r="H39" s="39">
        <v>19816.383000000002</v>
      </c>
      <c r="I39" s="147">
        <v>20815.330999999995</v>
      </c>
      <c r="J39" s="247">
        <f t="shared" ref="J39:J61" si="10">H39/$H$62</f>
        <v>0.20362016629289079</v>
      </c>
      <c r="K39" s="246">
        <f t="shared" ref="K39:K61" si="11">I39/$I$62</f>
        <v>0.20508339411432924</v>
      </c>
      <c r="L39" s="52">
        <f>(I39-H39)/H39</f>
        <v>5.0410208563287907E-2</v>
      </c>
      <c r="N39" s="27">
        <f t="shared" ref="N39:O62" si="12">(H39/B39)*10</f>
        <v>2.39927304013111</v>
      </c>
      <c r="O39" s="151">
        <f t="shared" si="12"/>
        <v>2.4030260214198966</v>
      </c>
      <c r="P39" s="61">
        <f t="shared" si="7"/>
        <v>1.5642160046034467E-3</v>
      </c>
    </row>
    <row r="40" spans="1:16" ht="20.100000000000001" customHeight="1" x14ac:dyDescent="0.25">
      <c r="A40" s="38" t="s">
        <v>189</v>
      </c>
      <c r="B40" s="19">
        <v>67078.850000000006</v>
      </c>
      <c r="C40" s="140">
        <v>70019.98</v>
      </c>
      <c r="D40" s="247">
        <f t="shared" si="8"/>
        <v>0.17173395925989998</v>
      </c>
      <c r="E40" s="215">
        <f t="shared" si="9"/>
        <v>0.17259981366018221</v>
      </c>
      <c r="F40" s="52">
        <f t="shared" ref="F40:F62" si="13">(C40-B40)/B40</f>
        <v>4.3845861996739503E-2</v>
      </c>
      <c r="H40" s="19">
        <v>16592.944</v>
      </c>
      <c r="I40" s="140">
        <v>17290.71</v>
      </c>
      <c r="J40" s="247">
        <f t="shared" si="10"/>
        <v>0.17049821940606538</v>
      </c>
      <c r="K40" s="215">
        <f t="shared" si="11"/>
        <v>0.17035700721965816</v>
      </c>
      <c r="L40" s="52">
        <f t="shared" ref="L40:L62" si="14">(I40-H40)/H40</f>
        <v>4.2051971006471164E-2</v>
      </c>
      <c r="N40" s="27">
        <f t="shared" si="12"/>
        <v>2.473647654961288</v>
      </c>
      <c r="O40" s="152">
        <f t="shared" si="12"/>
        <v>2.4693965922298178</v>
      </c>
      <c r="P40" s="52">
        <f t="shared" si="7"/>
        <v>-1.7185401174431908E-3</v>
      </c>
    </row>
    <row r="41" spans="1:16" ht="20.100000000000001" customHeight="1" x14ac:dyDescent="0.25">
      <c r="A41" s="38" t="s">
        <v>193</v>
      </c>
      <c r="B41" s="19">
        <v>49975.470000000008</v>
      </c>
      <c r="C41" s="140">
        <v>45799.559999999983</v>
      </c>
      <c r="D41" s="247">
        <f t="shared" si="8"/>
        <v>0.12794622044018872</v>
      </c>
      <c r="E41" s="215">
        <f t="shared" si="9"/>
        <v>0.11289628362816345</v>
      </c>
      <c r="F41" s="52">
        <f t="shared" si="13"/>
        <v>-8.3559194140645887E-2</v>
      </c>
      <c r="H41" s="19">
        <v>12237.257999999994</v>
      </c>
      <c r="I41" s="140">
        <v>11294.221</v>
      </c>
      <c r="J41" s="247">
        <f t="shared" si="10"/>
        <v>0.12574204429380512</v>
      </c>
      <c r="K41" s="215">
        <f t="shared" si="11"/>
        <v>0.11127649983357624</v>
      </c>
      <c r="L41" s="52">
        <f t="shared" si="14"/>
        <v>-7.7062770107486106E-2</v>
      </c>
      <c r="N41" s="27">
        <f t="shared" si="12"/>
        <v>2.4486529091172113</v>
      </c>
      <c r="O41" s="152">
        <f t="shared" si="12"/>
        <v>2.4660108088374657</v>
      </c>
      <c r="P41" s="52">
        <f t="shared" si="7"/>
        <v>7.0887546600110988E-3</v>
      </c>
    </row>
    <row r="42" spans="1:16" ht="20.100000000000001" customHeight="1" x14ac:dyDescent="0.25">
      <c r="A42" s="38" t="s">
        <v>187</v>
      </c>
      <c r="B42" s="19">
        <v>35437.050000000003</v>
      </c>
      <c r="C42" s="140">
        <v>39907.01</v>
      </c>
      <c r="D42" s="247">
        <f t="shared" si="8"/>
        <v>9.0725242024737127E-2</v>
      </c>
      <c r="E42" s="215">
        <f t="shared" si="9"/>
        <v>9.8371100502099962E-2</v>
      </c>
      <c r="F42" s="52">
        <f t="shared" si="13"/>
        <v>0.12613803914264868</v>
      </c>
      <c r="H42" s="19">
        <v>8852.7270000000008</v>
      </c>
      <c r="I42" s="140">
        <v>9718.8300000000054</v>
      </c>
      <c r="J42" s="247">
        <f t="shared" si="10"/>
        <v>9.0964821576448349E-2</v>
      </c>
      <c r="K42" s="215">
        <f t="shared" si="11"/>
        <v>9.5754933861977407E-2</v>
      </c>
      <c r="L42" s="52">
        <f t="shared" si="14"/>
        <v>9.7834599440376341E-2</v>
      </c>
      <c r="N42" s="27">
        <f t="shared" si="12"/>
        <v>2.4981557437766404</v>
      </c>
      <c r="O42" s="152">
        <f t="shared" si="12"/>
        <v>2.4353691243718849</v>
      </c>
      <c r="P42" s="52">
        <f t="shared" si="7"/>
        <v>-2.5133188577681102E-2</v>
      </c>
    </row>
    <row r="43" spans="1:16" ht="20.100000000000001" customHeight="1" x14ac:dyDescent="0.25">
      <c r="A43" s="38" t="s">
        <v>192</v>
      </c>
      <c r="B43" s="19">
        <v>27927.590000000004</v>
      </c>
      <c r="C43" s="140">
        <v>34353.75</v>
      </c>
      <c r="D43" s="247">
        <f t="shared" si="8"/>
        <v>7.1499669467905161E-2</v>
      </c>
      <c r="E43" s="215">
        <f t="shared" si="9"/>
        <v>8.468226995392579E-2</v>
      </c>
      <c r="F43" s="52">
        <f t="shared" si="13"/>
        <v>0.23010077131610696</v>
      </c>
      <c r="H43" s="19">
        <v>6658.4479999999994</v>
      </c>
      <c r="I43" s="140">
        <v>8692.3349999999973</v>
      </c>
      <c r="J43" s="247">
        <f t="shared" si="10"/>
        <v>6.8417848454612823E-2</v>
      </c>
      <c r="K43" s="215">
        <f t="shared" si="11"/>
        <v>8.5641374839476633E-2</v>
      </c>
      <c r="L43" s="52">
        <f t="shared" si="14"/>
        <v>0.30545962062030041</v>
      </c>
      <c r="N43" s="27">
        <f t="shared" si="12"/>
        <v>2.3841828099023217</v>
      </c>
      <c r="O43" s="152">
        <f t="shared" si="12"/>
        <v>2.5302434232070725</v>
      </c>
      <c r="P43" s="52">
        <f t="shared" si="7"/>
        <v>6.1262338063218756E-2</v>
      </c>
    </row>
    <row r="44" spans="1:16" ht="20.100000000000001" customHeight="1" x14ac:dyDescent="0.25">
      <c r="A44" s="38" t="s">
        <v>188</v>
      </c>
      <c r="B44" s="19">
        <v>32693.359999999993</v>
      </c>
      <c r="C44" s="140">
        <v>29194.539999999994</v>
      </c>
      <c r="D44" s="247">
        <f t="shared" si="8"/>
        <v>8.3700900571629377E-2</v>
      </c>
      <c r="E44" s="215">
        <f t="shared" si="9"/>
        <v>7.1964775823911045E-2</v>
      </c>
      <c r="F44" s="52">
        <f t="shared" si="13"/>
        <v>-0.1070192846498494</v>
      </c>
      <c r="H44" s="19">
        <v>8196.131000000003</v>
      </c>
      <c r="I44" s="140">
        <v>7700.695999999999</v>
      </c>
      <c r="J44" s="247">
        <f t="shared" si="10"/>
        <v>8.42180713391701E-2</v>
      </c>
      <c r="K44" s="215">
        <f t="shared" si="11"/>
        <v>7.5871235135422016E-2</v>
      </c>
      <c r="L44" s="52">
        <f t="shared" si="14"/>
        <v>-6.0447423302531875E-2</v>
      </c>
      <c r="N44" s="27">
        <f t="shared" si="12"/>
        <v>2.5069711403171793</v>
      </c>
      <c r="O44" s="152">
        <f t="shared" si="12"/>
        <v>2.6377178746436836</v>
      </c>
      <c r="P44" s="52">
        <f t="shared" si="7"/>
        <v>5.2153266634717768E-2</v>
      </c>
    </row>
    <row r="45" spans="1:16" ht="20.100000000000001" customHeight="1" x14ac:dyDescent="0.25">
      <c r="A45" s="38" t="s">
        <v>196</v>
      </c>
      <c r="B45" s="19">
        <v>32708.950000000004</v>
      </c>
      <c r="C45" s="140">
        <v>27240.980000000003</v>
      </c>
      <c r="D45" s="247">
        <f t="shared" si="8"/>
        <v>8.3740813784584936E-2</v>
      </c>
      <c r="E45" s="215">
        <f t="shared" si="9"/>
        <v>6.7149234717301429E-2</v>
      </c>
      <c r="F45" s="52">
        <f t="shared" si="13"/>
        <v>-0.16717045334686684</v>
      </c>
      <c r="H45" s="19">
        <v>7178.7819999999992</v>
      </c>
      <c r="I45" s="140">
        <v>5920.3510000000006</v>
      </c>
      <c r="J45" s="247">
        <f t="shared" si="10"/>
        <v>7.3764459670587257E-2</v>
      </c>
      <c r="K45" s="215">
        <f t="shared" si="11"/>
        <v>5.8330356477548383E-2</v>
      </c>
      <c r="L45" s="52">
        <f t="shared" si="14"/>
        <v>-0.17529867880094407</v>
      </c>
      <c r="N45" s="27">
        <f t="shared" si="12"/>
        <v>2.1947454748623842</v>
      </c>
      <c r="O45" s="152">
        <f t="shared" si="12"/>
        <v>2.173325262160172</v>
      </c>
      <c r="P45" s="52">
        <f t="shared" si="7"/>
        <v>-9.7597707559029731E-3</v>
      </c>
    </row>
    <row r="46" spans="1:16" ht="20.100000000000001" customHeight="1" x14ac:dyDescent="0.25">
      <c r="A46" s="38" t="s">
        <v>191</v>
      </c>
      <c r="B46" s="19">
        <v>12299.43</v>
      </c>
      <c r="C46" s="140">
        <v>19382.650000000001</v>
      </c>
      <c r="D46" s="247">
        <f t="shared" si="8"/>
        <v>3.1488760027042671E-2</v>
      </c>
      <c r="E46" s="215">
        <f t="shared" si="9"/>
        <v>4.7778388086379506E-2</v>
      </c>
      <c r="F46" s="52">
        <f t="shared" si="13"/>
        <v>0.57589823268232765</v>
      </c>
      <c r="H46" s="19">
        <v>3768.8759999999997</v>
      </c>
      <c r="I46" s="140">
        <v>5412.1329999999989</v>
      </c>
      <c r="J46" s="247">
        <f t="shared" si="10"/>
        <v>3.8726500081134124E-2</v>
      </c>
      <c r="K46" s="215">
        <f t="shared" si="11"/>
        <v>5.3323130198514118E-2</v>
      </c>
      <c r="L46" s="52">
        <f t="shared" si="14"/>
        <v>0.43600718092078361</v>
      </c>
      <c r="N46" s="27">
        <f t="shared" si="12"/>
        <v>3.0642688319702618</v>
      </c>
      <c r="O46" s="152">
        <f t="shared" si="12"/>
        <v>2.7922564767975477</v>
      </c>
      <c r="P46" s="52">
        <f t="shared" si="7"/>
        <v>-8.8769089818341987E-2</v>
      </c>
    </row>
    <row r="47" spans="1:16" ht="20.100000000000001" customHeight="1" x14ac:dyDescent="0.25">
      <c r="A47" s="38" t="s">
        <v>195</v>
      </c>
      <c r="B47" s="19">
        <v>10786.369999999997</v>
      </c>
      <c r="C47" s="140">
        <v>9844.1200000000026</v>
      </c>
      <c r="D47" s="247">
        <f t="shared" si="8"/>
        <v>2.7615053420596905E-2</v>
      </c>
      <c r="E47" s="215">
        <f t="shared" si="9"/>
        <v>2.4265834946660559E-2</v>
      </c>
      <c r="F47" s="52">
        <f t="shared" si="13"/>
        <v>-8.7355616393651872E-2</v>
      </c>
      <c r="H47" s="19">
        <v>3715.2740000000003</v>
      </c>
      <c r="I47" s="140">
        <v>3521.0929999999998</v>
      </c>
      <c r="J47" s="247">
        <f t="shared" si="10"/>
        <v>3.8175721053819639E-2</v>
      </c>
      <c r="K47" s="215">
        <f t="shared" si="11"/>
        <v>3.4691627216122872E-2</v>
      </c>
      <c r="L47" s="52">
        <f t="shared" si="14"/>
        <v>-5.2265593331743632E-2</v>
      </c>
      <c r="N47" s="27">
        <f t="shared" si="12"/>
        <v>3.4444154984485058</v>
      </c>
      <c r="O47" s="152">
        <f t="shared" si="12"/>
        <v>3.5768489209802388</v>
      </c>
      <c r="P47" s="52">
        <f t="shared" si="7"/>
        <v>3.8448736103813823E-2</v>
      </c>
    </row>
    <row r="48" spans="1:16" ht="20.100000000000001" customHeight="1" x14ac:dyDescent="0.25">
      <c r="A48" s="38" t="s">
        <v>199</v>
      </c>
      <c r="B48" s="19">
        <v>10120.770000000002</v>
      </c>
      <c r="C48" s="140">
        <v>8136.7899999999991</v>
      </c>
      <c r="D48" s="247">
        <f t="shared" si="8"/>
        <v>2.5910997324176219E-2</v>
      </c>
      <c r="E48" s="215">
        <f t="shared" si="9"/>
        <v>2.0057252769738493E-2</v>
      </c>
      <c r="F48" s="52">
        <f t="shared" si="13"/>
        <v>-0.19603053917834343</v>
      </c>
      <c r="H48" s="19">
        <v>2990.913</v>
      </c>
      <c r="I48" s="140">
        <v>2450.6219999999994</v>
      </c>
      <c r="J48" s="247">
        <f t="shared" si="10"/>
        <v>3.0732662082054472E-2</v>
      </c>
      <c r="K48" s="215">
        <f t="shared" si="11"/>
        <v>2.4144793923826902E-2</v>
      </c>
      <c r="L48" s="52">
        <f t="shared" si="14"/>
        <v>-0.18064417119454848</v>
      </c>
      <c r="N48" s="27">
        <f t="shared" si="12"/>
        <v>2.9552227745517379</v>
      </c>
      <c r="O48" s="152">
        <f t="shared" si="12"/>
        <v>3.0117798296379772</v>
      </c>
      <c r="P48" s="52">
        <f t="shared" si="7"/>
        <v>1.9138000550506098E-2</v>
      </c>
    </row>
    <row r="49" spans="1:16" ht="20.100000000000001" customHeight="1" x14ac:dyDescent="0.25">
      <c r="A49" s="38" t="s">
        <v>201</v>
      </c>
      <c r="B49" s="19">
        <v>7824.9400000000005</v>
      </c>
      <c r="C49" s="140">
        <v>10275.819999999996</v>
      </c>
      <c r="D49" s="247">
        <f t="shared" si="8"/>
        <v>2.0033258279937145E-2</v>
      </c>
      <c r="E49" s="215">
        <f t="shared" si="9"/>
        <v>2.5329978917525725E-2</v>
      </c>
      <c r="F49" s="52">
        <f t="shared" si="13"/>
        <v>0.31321390323759613</v>
      </c>
      <c r="H49" s="19">
        <v>1758.4419999999998</v>
      </c>
      <c r="I49" s="140">
        <v>2437.8509999999992</v>
      </c>
      <c r="J49" s="247">
        <f t="shared" si="10"/>
        <v>1.8068597708088472E-2</v>
      </c>
      <c r="K49" s="215">
        <f t="shared" si="11"/>
        <v>2.4018967434388222E-2</v>
      </c>
      <c r="L49" s="52">
        <f t="shared" si="14"/>
        <v>0.38636986605187973</v>
      </c>
      <c r="N49" s="27">
        <f t="shared" si="12"/>
        <v>2.2472274547792055</v>
      </c>
      <c r="O49" s="152">
        <f t="shared" si="12"/>
        <v>2.3724150481421438</v>
      </c>
      <c r="P49" s="52">
        <f t="shared" si="7"/>
        <v>5.5707575615766142E-2</v>
      </c>
    </row>
    <row r="50" spans="1:16" ht="20.100000000000001" customHeight="1" x14ac:dyDescent="0.25">
      <c r="A50" s="38" t="s">
        <v>194</v>
      </c>
      <c r="B50" s="19">
        <v>6180.55</v>
      </c>
      <c r="C50" s="140">
        <v>7359.85</v>
      </c>
      <c r="D50" s="247">
        <f t="shared" si="8"/>
        <v>1.5823323177182894E-2</v>
      </c>
      <c r="E50" s="215">
        <f t="shared" si="9"/>
        <v>1.8142089423145966E-2</v>
      </c>
      <c r="F50" s="52">
        <f t="shared" si="13"/>
        <v>0.19080826140068444</v>
      </c>
      <c r="H50" s="19">
        <v>1855.4909999999995</v>
      </c>
      <c r="I50" s="140">
        <v>2051.0250000000001</v>
      </c>
      <c r="J50" s="247">
        <f t="shared" si="10"/>
        <v>1.9065809637155384E-2</v>
      </c>
      <c r="K50" s="215">
        <f t="shared" si="11"/>
        <v>2.0207757849891615E-2</v>
      </c>
      <c r="L50" s="52">
        <f t="shared" si="14"/>
        <v>0.10538127104901107</v>
      </c>
      <c r="N50" s="27">
        <f t="shared" si="12"/>
        <v>3.0021454401307319</v>
      </c>
      <c r="O50" s="152">
        <f t="shared" si="12"/>
        <v>2.7867755456972625</v>
      </c>
      <c r="P50" s="52">
        <f t="shared" si="7"/>
        <v>-7.1738661143642302E-2</v>
      </c>
    </row>
    <row r="51" spans="1:16" ht="20.100000000000001" customHeight="1" x14ac:dyDescent="0.25">
      <c r="A51" s="38" t="s">
        <v>203</v>
      </c>
      <c r="B51" s="19">
        <v>3328.55</v>
      </c>
      <c r="C51" s="140">
        <v>6981.4899999999971</v>
      </c>
      <c r="D51" s="247">
        <f t="shared" si="8"/>
        <v>8.5216885813418092E-3</v>
      </c>
      <c r="E51" s="215">
        <f t="shared" si="9"/>
        <v>1.720942898113403E-2</v>
      </c>
      <c r="F51" s="52">
        <f t="shared" si="13"/>
        <v>1.0974568505805822</v>
      </c>
      <c r="H51" s="19">
        <v>563.53499999999997</v>
      </c>
      <c r="I51" s="140">
        <v>1129.049</v>
      </c>
      <c r="J51" s="247">
        <f t="shared" si="10"/>
        <v>5.7905163829274084E-3</v>
      </c>
      <c r="K51" s="215">
        <f t="shared" si="11"/>
        <v>1.1123974009415914E-2</v>
      </c>
      <c r="L51" s="52">
        <f t="shared" si="14"/>
        <v>1.0035117605827499</v>
      </c>
      <c r="N51" s="27">
        <f t="shared" si="12"/>
        <v>1.6930345045139774</v>
      </c>
      <c r="O51" s="152">
        <f t="shared" si="12"/>
        <v>1.6172034909453434</v>
      </c>
      <c r="P51" s="52">
        <f t="shared" si="7"/>
        <v>-4.4789998884519441E-2</v>
      </c>
    </row>
    <row r="52" spans="1:16" ht="20.100000000000001" customHeight="1" x14ac:dyDescent="0.25">
      <c r="A52" s="38" t="s">
        <v>205</v>
      </c>
      <c r="B52" s="19">
        <v>3918.5699999999993</v>
      </c>
      <c r="C52" s="140">
        <v>3568.9399999999996</v>
      </c>
      <c r="D52" s="247">
        <f t="shared" si="8"/>
        <v>1.0032246240611848E-2</v>
      </c>
      <c r="E52" s="215">
        <f t="shared" si="9"/>
        <v>8.7974657942543073E-3</v>
      </c>
      <c r="F52" s="52">
        <f t="shared" si="13"/>
        <v>-8.9223875036046243E-2</v>
      </c>
      <c r="H52" s="19">
        <v>941.05800000000033</v>
      </c>
      <c r="I52" s="140">
        <v>848.61699999999973</v>
      </c>
      <c r="J52" s="247">
        <f t="shared" si="10"/>
        <v>9.6696953450715641E-3</v>
      </c>
      <c r="K52" s="215">
        <f t="shared" si="11"/>
        <v>8.3610130755604958E-3</v>
      </c>
      <c r="L52" s="52">
        <f t="shared" si="14"/>
        <v>-9.8230927317976752E-2</v>
      </c>
      <c r="N52" s="27">
        <f t="shared" si="12"/>
        <v>2.4015342331513807</v>
      </c>
      <c r="O52" s="152">
        <f t="shared" si="12"/>
        <v>2.3777844401979293</v>
      </c>
      <c r="P52" s="52">
        <f t="shared" si="7"/>
        <v>-9.8894251123316373E-3</v>
      </c>
    </row>
    <row r="53" spans="1:16" ht="20.100000000000001" customHeight="1" x14ac:dyDescent="0.25">
      <c r="A53" s="38" t="s">
        <v>207</v>
      </c>
      <c r="B53" s="19">
        <v>3088.7599999999993</v>
      </c>
      <c r="C53" s="140">
        <v>1898.66</v>
      </c>
      <c r="D53" s="247">
        <f t="shared" si="8"/>
        <v>7.9077829152349576E-3</v>
      </c>
      <c r="E53" s="215">
        <f t="shared" si="9"/>
        <v>4.6802121652140087E-3</v>
      </c>
      <c r="F53" s="52">
        <f t="shared" si="13"/>
        <v>-0.38530024993848649</v>
      </c>
      <c r="H53" s="19">
        <v>766.85600000000011</v>
      </c>
      <c r="I53" s="140">
        <v>504.20799999999991</v>
      </c>
      <c r="J53" s="247">
        <f t="shared" si="10"/>
        <v>7.8797097453506566E-3</v>
      </c>
      <c r="K53" s="215">
        <f t="shared" si="11"/>
        <v>4.9677176874870612E-3</v>
      </c>
      <c r="L53" s="52">
        <f t="shared" si="14"/>
        <v>-0.3424997652753583</v>
      </c>
      <c r="N53" s="27">
        <f t="shared" ref="N53:N54" si="15">(H53/B53)*10</f>
        <v>2.4827309340965313</v>
      </c>
      <c r="O53" s="152">
        <f t="shared" ref="O53:O54" si="16">(I53/C53)*10</f>
        <v>2.6555992120758849</v>
      </c>
      <c r="P53" s="52">
        <f t="shared" ref="P53:P54" si="17">(O53-N53)/N53</f>
        <v>6.9628277315624834E-2</v>
      </c>
    </row>
    <row r="54" spans="1:16" ht="20.100000000000001" customHeight="1" x14ac:dyDescent="0.25">
      <c r="A54" s="38" t="s">
        <v>204</v>
      </c>
      <c r="B54" s="19">
        <v>953.21</v>
      </c>
      <c r="C54" s="140">
        <v>774.58</v>
      </c>
      <c r="D54" s="247">
        <f t="shared" si="8"/>
        <v>2.4403895908491164E-3</v>
      </c>
      <c r="E54" s="215">
        <f t="shared" si="9"/>
        <v>1.9093459276181448E-3</v>
      </c>
      <c r="F54" s="52">
        <f t="shared" si="13"/>
        <v>-0.18739836971915946</v>
      </c>
      <c r="H54" s="19">
        <v>322.06899999999996</v>
      </c>
      <c r="I54" s="140">
        <v>337.03000000000003</v>
      </c>
      <c r="J54" s="247">
        <f t="shared" si="10"/>
        <v>3.3093699964208924E-3</v>
      </c>
      <c r="K54" s="215">
        <f t="shared" si="11"/>
        <v>3.3205936681166594E-3</v>
      </c>
      <c r="L54" s="52">
        <f t="shared" si="14"/>
        <v>4.6452778752379367E-2</v>
      </c>
      <c r="N54" s="27">
        <f t="shared" si="15"/>
        <v>3.3787832691641921</v>
      </c>
      <c r="O54" s="152">
        <f t="shared" si="16"/>
        <v>4.3511322264969401</v>
      </c>
      <c r="P54" s="52">
        <f t="shared" si="17"/>
        <v>0.28778080151121305</v>
      </c>
    </row>
    <row r="55" spans="1:16" ht="20.100000000000001" customHeight="1" x14ac:dyDescent="0.25">
      <c r="A55" s="38" t="s">
        <v>202</v>
      </c>
      <c r="B55" s="19">
        <v>390.42999999999995</v>
      </c>
      <c r="C55" s="140">
        <v>793.62999999999988</v>
      </c>
      <c r="D55" s="247">
        <f t="shared" si="8"/>
        <v>9.9957124658283086E-4</v>
      </c>
      <c r="E55" s="215">
        <f t="shared" si="9"/>
        <v>1.95630433078002E-3</v>
      </c>
      <c r="F55" s="52">
        <f t="shared" si="13"/>
        <v>1.0327075275977768</v>
      </c>
      <c r="H55" s="19">
        <v>136.25999999999996</v>
      </c>
      <c r="I55" s="140">
        <v>284.5569999999999</v>
      </c>
      <c r="J55" s="247">
        <f t="shared" si="10"/>
        <v>1.4001184706144048E-3</v>
      </c>
      <c r="K55" s="215">
        <f t="shared" si="11"/>
        <v>2.8036025648110609E-3</v>
      </c>
      <c r="L55" s="52">
        <f t="shared" si="14"/>
        <v>1.0883384705709671</v>
      </c>
      <c r="N55" s="27">
        <f t="shared" ref="N55" si="18">(H55/B55)*10</f>
        <v>3.4899982071049864</v>
      </c>
      <c r="O55" s="152">
        <f t="shared" ref="O55" si="19">(I55/C55)*10</f>
        <v>3.5855121404180785</v>
      </c>
      <c r="P55" s="52">
        <f t="shared" ref="P55" si="20">(O55-N55)/N55</f>
        <v>2.7367903260994093E-2</v>
      </c>
    </row>
    <row r="56" spans="1:16" ht="20.100000000000001" customHeight="1" x14ac:dyDescent="0.25">
      <c r="A56" s="38" t="s">
        <v>206</v>
      </c>
      <c r="B56" s="19">
        <v>1112.0800000000002</v>
      </c>
      <c r="C56" s="140">
        <v>915.50000000000011</v>
      </c>
      <c r="D56" s="247">
        <f t="shared" si="8"/>
        <v>2.8471254562913583E-3</v>
      </c>
      <c r="E56" s="215">
        <f t="shared" si="9"/>
        <v>2.2567148606140253E-3</v>
      </c>
      <c r="F56" s="52">
        <f t="shared" si="13"/>
        <v>-0.17676785842745127</v>
      </c>
      <c r="H56" s="19">
        <v>288.55599999999998</v>
      </c>
      <c r="I56" s="140">
        <v>282.24900000000008</v>
      </c>
      <c r="J56" s="247">
        <f t="shared" si="10"/>
        <v>2.9650123690489524E-3</v>
      </c>
      <c r="K56" s="215">
        <f t="shared" si="11"/>
        <v>2.7808629565090918E-3</v>
      </c>
      <c r="L56" s="52">
        <f t="shared" si="14"/>
        <v>-2.1857109191976264E-2</v>
      </c>
      <c r="N56" s="27">
        <f t="shared" ref="N56" si="21">(H56/B56)*10</f>
        <v>2.5947413855118335</v>
      </c>
      <c r="O56" s="152">
        <f t="shared" ref="O56" si="22">(I56/C56)*10</f>
        <v>3.0830038230475152</v>
      </c>
      <c r="P56" s="52">
        <f t="shared" si="7"/>
        <v>0.1881738350734973</v>
      </c>
    </row>
    <row r="57" spans="1:16" ht="20.100000000000001" customHeight="1" x14ac:dyDescent="0.25">
      <c r="A57" s="38" t="s">
        <v>208</v>
      </c>
      <c r="B57" s="19">
        <v>798.5300000000002</v>
      </c>
      <c r="C57" s="140">
        <v>1002.7599999999999</v>
      </c>
      <c r="D57" s="247">
        <f t="shared" si="8"/>
        <v>2.0443808814225042E-3</v>
      </c>
      <c r="E57" s="215">
        <f t="shared" si="9"/>
        <v>2.4718114621838554E-3</v>
      </c>
      <c r="F57" s="52">
        <f t="shared" si="13"/>
        <v>0.25575745432231678</v>
      </c>
      <c r="H57" s="19">
        <v>238.77199999999996</v>
      </c>
      <c r="I57" s="140">
        <v>259.34300000000002</v>
      </c>
      <c r="J57" s="247">
        <f t="shared" si="10"/>
        <v>2.4534646078492785E-3</v>
      </c>
      <c r="K57" s="215">
        <f t="shared" si="11"/>
        <v>2.5551812113769655E-3</v>
      </c>
      <c r="L57" s="52">
        <f t="shared" si="14"/>
        <v>8.6153317809458632E-2</v>
      </c>
      <c r="N57" s="27">
        <f t="shared" ref="N57" si="23">(H57/B57)*10</f>
        <v>2.9901443903172065</v>
      </c>
      <c r="O57" s="152">
        <f t="shared" ref="O57" si="24">(I57/C57)*10</f>
        <v>2.586291834536679</v>
      </c>
      <c r="P57" s="52">
        <f t="shared" ref="P57" si="25">(O57-N57)/N57</f>
        <v>-0.13506122215646088</v>
      </c>
    </row>
    <row r="58" spans="1:16" ht="20.100000000000001" customHeight="1" x14ac:dyDescent="0.25">
      <c r="A58" s="38" t="s">
        <v>197</v>
      </c>
      <c r="B58" s="19">
        <v>620.06000000000006</v>
      </c>
      <c r="C58" s="140">
        <v>674.07999999999981</v>
      </c>
      <c r="D58" s="247">
        <f t="shared" si="8"/>
        <v>1.5874654794871047E-3</v>
      </c>
      <c r="E58" s="215">
        <f t="shared" si="9"/>
        <v>1.6616126195988002E-3</v>
      </c>
      <c r="F58" s="52">
        <f t="shared" si="13"/>
        <v>8.7120601232138425E-2</v>
      </c>
      <c r="H58" s="19">
        <v>198.01200000000003</v>
      </c>
      <c r="I58" s="140">
        <v>246.95699999999997</v>
      </c>
      <c r="J58" s="247">
        <f t="shared" si="10"/>
        <v>2.0346415573411097E-3</v>
      </c>
      <c r="K58" s="215">
        <f t="shared" si="11"/>
        <v>2.4331479408274802E-3</v>
      </c>
      <c r="L58" s="52">
        <f t="shared" si="14"/>
        <v>0.24718198897036509</v>
      </c>
      <c r="N58" s="27">
        <f t="shared" si="12"/>
        <v>3.1934328935909431</v>
      </c>
      <c r="O58" s="152">
        <f t="shared" si="12"/>
        <v>3.6636155945881796</v>
      </c>
      <c r="P58" s="52">
        <f t="shared" si="7"/>
        <v>0.14723425124757414</v>
      </c>
    </row>
    <row r="59" spans="1:16" ht="20.100000000000001" customHeight="1" x14ac:dyDescent="0.25">
      <c r="A59" s="38" t="s">
        <v>209</v>
      </c>
      <c r="B59" s="19">
        <v>451.6</v>
      </c>
      <c r="C59" s="140">
        <v>408.63</v>
      </c>
      <c r="D59" s="247">
        <f t="shared" si="8"/>
        <v>1.1561774836892824E-3</v>
      </c>
      <c r="E59" s="215">
        <f t="shared" si="9"/>
        <v>1.0072762353825332E-3</v>
      </c>
      <c r="F59" s="52">
        <f>(C59-B59)/B59</f>
        <v>-9.5150575730735223E-2</v>
      </c>
      <c r="H59" s="19">
        <v>118.34</v>
      </c>
      <c r="I59" s="140">
        <v>114.95499999999998</v>
      </c>
      <c r="J59" s="247">
        <f t="shared" si="10"/>
        <v>1.21598429335468E-3</v>
      </c>
      <c r="K59" s="215">
        <f t="shared" si="11"/>
        <v>1.1325960452136324E-3</v>
      </c>
      <c r="L59" s="52">
        <f>(I59-H59)/H59</f>
        <v>-2.8604022308602494E-2</v>
      </c>
      <c r="N59" s="27">
        <f t="shared" si="12"/>
        <v>2.6204605845881312</v>
      </c>
      <c r="O59" s="152">
        <f t="shared" si="12"/>
        <v>2.8131806279519367</v>
      </c>
      <c r="P59" s="52">
        <f>(O59-N59)/N59</f>
        <v>7.354433968488637E-2</v>
      </c>
    </row>
    <row r="60" spans="1:16" ht="20.100000000000001" customHeight="1" x14ac:dyDescent="0.25">
      <c r="A60" s="38" t="s">
        <v>210</v>
      </c>
      <c r="B60" s="19">
        <v>108.44999999999997</v>
      </c>
      <c r="C60" s="140">
        <v>209.16</v>
      </c>
      <c r="D60" s="247">
        <f t="shared" si="8"/>
        <v>2.776515679940271E-4</v>
      </c>
      <c r="E60" s="215">
        <f t="shared" si="9"/>
        <v>5.155810816450349E-4</v>
      </c>
      <c r="F60" s="52">
        <f>(C60-B60)/B60</f>
        <v>0.92863070539419135</v>
      </c>
      <c r="H60" s="19">
        <v>40.575000000000003</v>
      </c>
      <c r="I60" s="140">
        <v>68.584000000000003</v>
      </c>
      <c r="J60" s="247">
        <f t="shared" si="10"/>
        <v>4.1692211173623579E-4</v>
      </c>
      <c r="K60" s="215">
        <f t="shared" si="11"/>
        <v>6.7572499817260463E-4</v>
      </c>
      <c r="L60" s="52">
        <f>(I60-H60)/H60</f>
        <v>0.69030191004313002</v>
      </c>
      <c r="N60" s="27">
        <f t="shared" si="12"/>
        <v>3.7413554633471655</v>
      </c>
      <c r="O60" s="152">
        <f t="shared" si="12"/>
        <v>3.2790208452859062</v>
      </c>
      <c r="P60" s="52">
        <f>(O60-N60)/N60</f>
        <v>-0.12357409569622566</v>
      </c>
    </row>
    <row r="61" spans="1:16" ht="20.100000000000001" customHeight="1" thickBot="1" x14ac:dyDescent="0.3">
      <c r="A61" s="8" t="s">
        <v>17</v>
      </c>
      <c r="B61" s="19">
        <f>B62-SUM(B39:B60)</f>
        <v>200.61999999993714</v>
      </c>
      <c r="C61" s="140">
        <f>C62-SUM(C39:C60)</f>
        <v>314.38000000006286</v>
      </c>
      <c r="D61" s="247">
        <f t="shared" si="8"/>
        <v>5.1362339853337281E-4</v>
      </c>
      <c r="E61" s="215">
        <f t="shared" si="9"/>
        <v>7.7494922761330324E-4</v>
      </c>
      <c r="F61" s="52">
        <f t="shared" si="13"/>
        <v>0.56704216927605111</v>
      </c>
      <c r="H61" s="19">
        <f>H62-SUM(H39:H60)</f>
        <v>84.633999999976368</v>
      </c>
      <c r="I61" s="140">
        <f>I62-SUM(I39:I60)</f>
        <v>116.16400000001886</v>
      </c>
      <c r="J61" s="247">
        <f t="shared" si="10"/>
        <v>8.6964352445285833E-4</v>
      </c>
      <c r="K61" s="215">
        <f t="shared" si="11"/>
        <v>1.1445077377775456E-3</v>
      </c>
      <c r="L61" s="52">
        <f t="shared" si="14"/>
        <v>0.37254531275907193</v>
      </c>
      <c r="N61" s="27">
        <f t="shared" si="12"/>
        <v>4.218622270960168</v>
      </c>
      <c r="O61" s="152">
        <f t="shared" si="12"/>
        <v>3.6950187670970047</v>
      </c>
      <c r="P61" s="52">
        <f t="shared" si="7"/>
        <v>-0.1241171809733963</v>
      </c>
    </row>
    <row r="62" spans="1:16" ht="26.25" customHeight="1" thickBot="1" x14ac:dyDescent="0.3">
      <c r="A62" s="12" t="s">
        <v>18</v>
      </c>
      <c r="B62" s="17">
        <v>390597.47000000003</v>
      </c>
      <c r="C62" s="145">
        <v>405678.19</v>
      </c>
      <c r="D62" s="253">
        <f>SUM(D39:D61)</f>
        <v>0.99999999999999989</v>
      </c>
      <c r="E62" s="254">
        <f>SUM(E39:E61)</f>
        <v>1</v>
      </c>
      <c r="F62" s="57">
        <f t="shared" si="13"/>
        <v>3.8609364264443315E-2</v>
      </c>
      <c r="G62" s="1"/>
      <c r="H62" s="17">
        <v>97320.335999999981</v>
      </c>
      <c r="I62" s="145">
        <v>101496.91099999998</v>
      </c>
      <c r="J62" s="253">
        <f>SUM(J39:J61)</f>
        <v>1</v>
      </c>
      <c r="K62" s="254">
        <f>SUM(K39:K61)</f>
        <v>1.0000000000000004</v>
      </c>
      <c r="L62" s="57">
        <f t="shared" si="14"/>
        <v>4.2915747845342397E-2</v>
      </c>
      <c r="M62" s="1"/>
      <c r="N62" s="29">
        <f t="shared" si="12"/>
        <v>2.4915761999175254</v>
      </c>
      <c r="O62" s="146">
        <f t="shared" si="12"/>
        <v>2.5019070164950197</v>
      </c>
      <c r="P62" s="57">
        <f t="shared" si="7"/>
        <v>4.1462976640394156E-3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F66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156</v>
      </c>
      <c r="B68" s="39">
        <v>140616.54</v>
      </c>
      <c r="C68" s="147">
        <v>137894.32999999999</v>
      </c>
      <c r="D68" s="247">
        <f>B68/$B$96</f>
        <v>0.21436357255272623</v>
      </c>
      <c r="E68" s="246">
        <f>C68/$C$96</f>
        <v>0.20771414887510775</v>
      </c>
      <c r="F68" s="61">
        <f t="shared" ref="F68:F87" si="26">(C68-B68)/B68</f>
        <v>-1.9359102421379597E-2</v>
      </c>
      <c r="H68" s="19">
        <v>45922.746999999996</v>
      </c>
      <c r="I68" s="147">
        <v>45514.569000000018</v>
      </c>
      <c r="J68" s="245">
        <f>H68/$H$96</f>
        <v>0.21268417465872733</v>
      </c>
      <c r="K68" s="246">
        <f>I68/$I$96</f>
        <v>0.21791556585507155</v>
      </c>
      <c r="L68" s="61">
        <f>(I68-H68)/H68</f>
        <v>-8.8883620137091991E-3</v>
      </c>
      <c r="N68" s="41">
        <f>(H68/B68)*10</f>
        <v>3.2658140358168386</v>
      </c>
      <c r="O68" s="149">
        <f t="shared" ref="N68:O96" si="27">(I68/C68)*10</f>
        <v>3.3006845894243817</v>
      </c>
      <c r="P68" s="61">
        <f t="shared" si="7"/>
        <v>1.0677446181904644E-2</v>
      </c>
    </row>
    <row r="69" spans="1:16" ht="20.100000000000001" customHeight="1" x14ac:dyDescent="0.25">
      <c r="A69" s="38" t="s">
        <v>155</v>
      </c>
      <c r="B69" s="19">
        <v>120516.90999999999</v>
      </c>
      <c r="C69" s="140">
        <v>112209.23000000001</v>
      </c>
      <c r="D69" s="247">
        <f t="shared" ref="D69:D95" si="28">B69/$B$96</f>
        <v>0.18372259323558504</v>
      </c>
      <c r="E69" s="215">
        <f t="shared" ref="E69:E95" si="29">C69/$C$96</f>
        <v>0.16902395265549505</v>
      </c>
      <c r="F69" s="52">
        <f t="shared" si="26"/>
        <v>-6.8933728885016879E-2</v>
      </c>
      <c r="H69" s="19">
        <v>37693.687000000005</v>
      </c>
      <c r="I69" s="140">
        <v>33774.153999999995</v>
      </c>
      <c r="J69" s="214">
        <f>H69/$H$96</f>
        <v>0.17457254265384867</v>
      </c>
      <c r="K69" s="215">
        <f t="shared" ref="K69:K96" si="30">I69/$I$96</f>
        <v>0.16170457156666307</v>
      </c>
      <c r="L69" s="52">
        <f>(I69-H69)/H69</f>
        <v>-0.10398380503345321</v>
      </c>
      <c r="N69" s="40">
        <f>(H69/B69)*10</f>
        <v>3.1276678932441939</v>
      </c>
      <c r="O69" s="143">
        <f t="shared" si="27"/>
        <v>3.0099265452583528</v>
      </c>
      <c r="P69" s="52">
        <f t="shared" si="7"/>
        <v>-3.7645092767094636E-2</v>
      </c>
    </row>
    <row r="70" spans="1:16" ht="20.100000000000001" customHeight="1" x14ac:dyDescent="0.25">
      <c r="A70" s="38" t="s">
        <v>157</v>
      </c>
      <c r="B70" s="19">
        <v>89624.010000000024</v>
      </c>
      <c r="C70" s="140">
        <v>86441.75</v>
      </c>
      <c r="D70" s="247">
        <f t="shared" si="28"/>
        <v>0.13662776064680063</v>
      </c>
      <c r="E70" s="215">
        <f t="shared" si="29"/>
        <v>0.1302096651002608</v>
      </c>
      <c r="F70" s="52">
        <f t="shared" si="26"/>
        <v>-3.5506779935421583E-2</v>
      </c>
      <c r="H70" s="19">
        <v>26968.605999999992</v>
      </c>
      <c r="I70" s="140">
        <v>26144.317000000003</v>
      </c>
      <c r="J70" s="214">
        <f t="shared" ref="J70:J96" si="31">H70/$H$96</f>
        <v>0.12490097138148988</v>
      </c>
      <c r="K70" s="215">
        <f t="shared" si="30"/>
        <v>0.12517428502836894</v>
      </c>
      <c r="L70" s="52">
        <f t="shared" ref="L70:L87" si="32">(I70-H70)/H70</f>
        <v>-3.0564761115201504E-2</v>
      </c>
      <c r="N70" s="40">
        <f t="shared" si="27"/>
        <v>3.0090827223642398</v>
      </c>
      <c r="O70" s="143">
        <f t="shared" si="27"/>
        <v>3.0245011235890069</v>
      </c>
      <c r="P70" s="52">
        <f t="shared" si="7"/>
        <v>5.1239539246208769E-3</v>
      </c>
    </row>
    <row r="71" spans="1:16" ht="20.100000000000001" customHeight="1" x14ac:dyDescent="0.25">
      <c r="A71" s="38" t="s">
        <v>159</v>
      </c>
      <c r="B71" s="19">
        <v>64219.099999999991</v>
      </c>
      <c r="C71" s="140">
        <v>65417.930000000008</v>
      </c>
      <c r="D71" s="247">
        <f t="shared" si="28"/>
        <v>9.789912127066118E-2</v>
      </c>
      <c r="E71" s="215">
        <f t="shared" si="29"/>
        <v>9.8540887439834399E-2</v>
      </c>
      <c r="F71" s="52">
        <f t="shared" si="26"/>
        <v>1.8667810666920224E-2</v>
      </c>
      <c r="H71" s="19">
        <v>24291.445999999993</v>
      </c>
      <c r="I71" s="140">
        <v>24167.86399999999</v>
      </c>
      <c r="J71" s="214">
        <f t="shared" si="31"/>
        <v>0.11250211455723766</v>
      </c>
      <c r="K71" s="215">
        <f t="shared" si="30"/>
        <v>0.1157113837344787</v>
      </c>
      <c r="L71" s="52">
        <f t="shared" si="32"/>
        <v>-5.0874698854898219E-3</v>
      </c>
      <c r="N71" s="40">
        <f t="shared" si="27"/>
        <v>3.7825889805369424</v>
      </c>
      <c r="O71" s="143">
        <f t="shared" si="27"/>
        <v>3.6943792015430614</v>
      </c>
      <c r="P71" s="52">
        <f t="shared" si="7"/>
        <v>-2.3319948175114565E-2</v>
      </c>
    </row>
    <row r="72" spans="1:16" ht="20.100000000000001" customHeight="1" x14ac:dyDescent="0.25">
      <c r="A72" s="38" t="s">
        <v>160</v>
      </c>
      <c r="B72" s="19">
        <v>76606.140000000014</v>
      </c>
      <c r="C72" s="140">
        <v>81416.78</v>
      </c>
      <c r="D72" s="247">
        <f t="shared" si="28"/>
        <v>0.11678260501840186</v>
      </c>
      <c r="E72" s="215">
        <f t="shared" si="29"/>
        <v>0.1226404099563187</v>
      </c>
      <c r="F72" s="52">
        <f t="shared" si="26"/>
        <v>6.2797055170773303E-2</v>
      </c>
      <c r="H72" s="19">
        <v>24539.763999999992</v>
      </c>
      <c r="I72" s="140">
        <v>17189.190999999992</v>
      </c>
      <c r="J72" s="214">
        <f t="shared" si="31"/>
        <v>0.11365216137135585</v>
      </c>
      <c r="K72" s="215">
        <f t="shared" si="30"/>
        <v>8.2298753248787215E-2</v>
      </c>
      <c r="L72" s="52">
        <f t="shared" si="32"/>
        <v>-0.29953723271340355</v>
      </c>
      <c r="N72" s="40">
        <f t="shared" si="27"/>
        <v>3.2033677718261213</v>
      </c>
      <c r="O72" s="143">
        <f t="shared" si="27"/>
        <v>2.1112590058216489</v>
      </c>
      <c r="P72" s="52">
        <f t="shared" ref="P72:P89" si="33">(O72-N72)/N72</f>
        <v>-0.34092518992344784</v>
      </c>
    </row>
    <row r="73" spans="1:16" ht="20.100000000000001" customHeight="1" x14ac:dyDescent="0.25">
      <c r="A73" s="38" t="s">
        <v>161</v>
      </c>
      <c r="B73" s="19">
        <v>29754.559999999998</v>
      </c>
      <c r="C73" s="140">
        <v>29476.059999999994</v>
      </c>
      <c r="D73" s="247">
        <f t="shared" si="28"/>
        <v>4.5359484604972113E-2</v>
      </c>
      <c r="E73" s="215">
        <f t="shared" si="29"/>
        <v>4.4400627024270015E-2</v>
      </c>
      <c r="F73" s="52">
        <f t="shared" si="26"/>
        <v>-9.3599098759989622E-3</v>
      </c>
      <c r="H73" s="19">
        <v>12267.378000000001</v>
      </c>
      <c r="I73" s="140">
        <v>12495.598000000004</v>
      </c>
      <c r="J73" s="214">
        <f t="shared" si="31"/>
        <v>5.6814483792893083E-2</v>
      </c>
      <c r="K73" s="215">
        <f t="shared" si="30"/>
        <v>5.9826674594402947E-2</v>
      </c>
      <c r="L73" s="52">
        <f t="shared" si="32"/>
        <v>1.8603812485439266E-2</v>
      </c>
      <c r="N73" s="40">
        <f t="shared" si="27"/>
        <v>4.1228564630093683</v>
      </c>
      <c r="O73" s="143">
        <f t="shared" si="27"/>
        <v>4.2392361801407672</v>
      </c>
      <c r="P73" s="52">
        <f t="shared" si="33"/>
        <v>2.8227933272857792E-2</v>
      </c>
    </row>
    <row r="74" spans="1:16" ht="20.100000000000001" customHeight="1" x14ac:dyDescent="0.25">
      <c r="A74" s="38" t="s">
        <v>158</v>
      </c>
      <c r="B74" s="19">
        <v>17365.410000000003</v>
      </c>
      <c r="C74" s="140">
        <v>30109.77</v>
      </c>
      <c r="D74" s="247">
        <f t="shared" si="28"/>
        <v>2.6472784257405554E-2</v>
      </c>
      <c r="E74" s="215">
        <f t="shared" si="29"/>
        <v>4.5355202410245973E-2</v>
      </c>
      <c r="F74" s="52">
        <f t="shared" si="26"/>
        <v>0.73389341224883231</v>
      </c>
      <c r="H74" s="19">
        <v>6028.2240000000011</v>
      </c>
      <c r="I74" s="140">
        <v>10279.580000000002</v>
      </c>
      <c r="J74" s="214">
        <f t="shared" si="31"/>
        <v>2.7918796889435472E-2</v>
      </c>
      <c r="K74" s="215">
        <f t="shared" si="30"/>
        <v>4.9216779191130558E-2</v>
      </c>
      <c r="L74" s="52">
        <f t="shared" si="32"/>
        <v>0.70524187555074258</v>
      </c>
      <c r="N74" s="40">
        <f t="shared" si="27"/>
        <v>3.4713974504489098</v>
      </c>
      <c r="O74" s="143">
        <f t="shared" si="27"/>
        <v>3.4140347136494236</v>
      </c>
      <c r="P74" s="52">
        <f t="shared" si="33"/>
        <v>-1.6524393307965433E-2</v>
      </c>
    </row>
    <row r="75" spans="1:16" ht="20.100000000000001" customHeight="1" x14ac:dyDescent="0.25">
      <c r="A75" s="38" t="s">
        <v>163</v>
      </c>
      <c r="B75" s="19">
        <v>21967.489999999987</v>
      </c>
      <c r="C75" s="140">
        <v>21787.269999999993</v>
      </c>
      <c r="D75" s="247">
        <f t="shared" si="28"/>
        <v>3.3488447635081089E-2</v>
      </c>
      <c r="E75" s="215">
        <f t="shared" si="29"/>
        <v>3.2818784096214595E-2</v>
      </c>
      <c r="F75" s="52">
        <f t="shared" si="26"/>
        <v>-8.2039413697238047E-3</v>
      </c>
      <c r="H75" s="19">
        <v>6630.5619999999981</v>
      </c>
      <c r="I75" s="140">
        <v>7135.9790000000003</v>
      </c>
      <c r="J75" s="214">
        <f t="shared" si="31"/>
        <v>3.0708433153912158E-2</v>
      </c>
      <c r="K75" s="215">
        <f t="shared" si="30"/>
        <v>3.4165783305888431E-2</v>
      </c>
      <c r="L75" s="52">
        <f t="shared" si="32"/>
        <v>7.622536370220237E-2</v>
      </c>
      <c r="N75" s="40">
        <f t="shared" si="27"/>
        <v>3.0183521194273908</v>
      </c>
      <c r="O75" s="143">
        <f t="shared" si="27"/>
        <v>3.2752974558079111</v>
      </c>
      <c r="P75" s="52">
        <f t="shared" si="33"/>
        <v>8.5127687630184509E-2</v>
      </c>
    </row>
    <row r="76" spans="1:16" ht="20.100000000000001" customHeight="1" x14ac:dyDescent="0.25">
      <c r="A76" s="38" t="s">
        <v>162</v>
      </c>
      <c r="B76" s="19">
        <v>1560.63</v>
      </c>
      <c r="C76" s="140">
        <v>1673.3499999999995</v>
      </c>
      <c r="D76" s="247">
        <f t="shared" si="28"/>
        <v>2.3791100409166744E-3</v>
      </c>
      <c r="E76" s="215">
        <f t="shared" si="29"/>
        <v>2.5206146693642984E-3</v>
      </c>
      <c r="F76" s="52">
        <f t="shared" si="26"/>
        <v>7.2227241562701813E-2</v>
      </c>
      <c r="H76" s="19">
        <v>3202.5590000000007</v>
      </c>
      <c r="I76" s="140">
        <v>3502.4139999999998</v>
      </c>
      <c r="J76" s="214">
        <f t="shared" si="31"/>
        <v>1.4832161885064919E-2</v>
      </c>
      <c r="K76" s="215">
        <f t="shared" si="30"/>
        <v>1.6768927959500707E-2</v>
      </c>
      <c r="L76" s="52">
        <f t="shared" si="32"/>
        <v>9.3629812908989044E-2</v>
      </c>
      <c r="N76" s="40">
        <f t="shared" si="27"/>
        <v>20.520937057470384</v>
      </c>
      <c r="O76" s="143">
        <f t="shared" si="27"/>
        <v>20.930552484537014</v>
      </c>
      <c r="P76" s="52">
        <f t="shared" si="33"/>
        <v>1.9960853927843147E-2</v>
      </c>
    </row>
    <row r="77" spans="1:16" ht="20.100000000000001" customHeight="1" x14ac:dyDescent="0.25">
      <c r="A77" s="38" t="s">
        <v>198</v>
      </c>
      <c r="B77" s="19">
        <v>11531.449999999999</v>
      </c>
      <c r="C77" s="140">
        <v>14397.79</v>
      </c>
      <c r="D77" s="247">
        <f t="shared" si="28"/>
        <v>1.757917538515124E-2</v>
      </c>
      <c r="E77" s="215">
        <f t="shared" si="29"/>
        <v>2.1687800328936933E-2</v>
      </c>
      <c r="F77" s="52">
        <f t="shared" si="26"/>
        <v>0.24856717932263525</v>
      </c>
      <c r="H77" s="19">
        <v>2418.3880000000004</v>
      </c>
      <c r="I77" s="140">
        <v>3103.2930000000001</v>
      </c>
      <c r="J77" s="214">
        <f t="shared" si="31"/>
        <v>1.1200393909026617E-2</v>
      </c>
      <c r="K77" s="215">
        <f t="shared" si="30"/>
        <v>1.4858008434817483E-2</v>
      </c>
      <c r="L77" s="52">
        <f t="shared" si="32"/>
        <v>0.28320724383349555</v>
      </c>
      <c r="N77" s="40">
        <f t="shared" si="27"/>
        <v>2.0972106716848278</v>
      </c>
      <c r="O77" s="143">
        <f t="shared" si="27"/>
        <v>2.1553953766515557</v>
      </c>
      <c r="P77" s="52">
        <f t="shared" si="33"/>
        <v>2.7743853181895303E-2</v>
      </c>
    </row>
    <row r="78" spans="1:16" ht="20.100000000000001" customHeight="1" x14ac:dyDescent="0.25">
      <c r="A78" s="38" t="s">
        <v>164</v>
      </c>
      <c r="B78" s="19">
        <v>8547.65</v>
      </c>
      <c r="C78" s="140">
        <v>8970.16</v>
      </c>
      <c r="D78" s="247">
        <f t="shared" si="28"/>
        <v>1.3030506873020131E-2</v>
      </c>
      <c r="E78" s="215">
        <f t="shared" si="29"/>
        <v>1.3512006981530978E-2</v>
      </c>
      <c r="F78" s="52">
        <f t="shared" si="26"/>
        <v>4.9429960281480903E-2</v>
      </c>
      <c r="H78" s="19">
        <v>3111.2309999999989</v>
      </c>
      <c r="I78" s="140">
        <v>3098.1150000000002</v>
      </c>
      <c r="J78" s="214">
        <f t="shared" si="31"/>
        <v>1.4409190230010558E-2</v>
      </c>
      <c r="K78" s="215">
        <f t="shared" si="30"/>
        <v>1.483321710261795E-2</v>
      </c>
      <c r="L78" s="52">
        <f t="shared" si="32"/>
        <v>-4.2156946880506866E-3</v>
      </c>
      <c r="N78" s="40">
        <f t="shared" si="27"/>
        <v>3.639867097974296</v>
      </c>
      <c r="O78" s="143">
        <f t="shared" si="27"/>
        <v>3.4538012699884959</v>
      </c>
      <c r="P78" s="52">
        <f t="shared" si="33"/>
        <v>-5.1118852138681586E-2</v>
      </c>
    </row>
    <row r="79" spans="1:16" ht="20.100000000000001" customHeight="1" x14ac:dyDescent="0.25">
      <c r="A79" s="38" t="s">
        <v>200</v>
      </c>
      <c r="B79" s="19">
        <v>7385.1600000000017</v>
      </c>
      <c r="C79" s="140">
        <v>5946.7299999999977</v>
      </c>
      <c r="D79" s="247">
        <f t="shared" si="28"/>
        <v>1.1258343303522416E-2</v>
      </c>
      <c r="E79" s="215">
        <f t="shared" si="29"/>
        <v>8.9577284326343883E-3</v>
      </c>
      <c r="F79" s="52">
        <f t="shared" si="26"/>
        <v>-0.1947730313222738</v>
      </c>
      <c r="H79" s="19">
        <v>2998.0810000000006</v>
      </c>
      <c r="I79" s="140">
        <v>2516.4149999999995</v>
      </c>
      <c r="J79" s="214">
        <f t="shared" si="31"/>
        <v>1.3885153321621027E-2</v>
      </c>
      <c r="K79" s="215">
        <f t="shared" si="30"/>
        <v>1.2048142181708665E-2</v>
      </c>
      <c r="L79" s="52">
        <f t="shared" si="32"/>
        <v>-0.1606581009652511</v>
      </c>
      <c r="N79" s="40">
        <f t="shared" si="27"/>
        <v>4.0596019585222258</v>
      </c>
      <c r="O79" s="143">
        <f t="shared" si="27"/>
        <v>4.2315945065607492</v>
      </c>
      <c r="P79" s="52">
        <f t="shared" si="33"/>
        <v>4.2366850197582427E-2</v>
      </c>
    </row>
    <row r="80" spans="1:16" ht="20.100000000000001" customHeight="1" x14ac:dyDescent="0.25">
      <c r="A80" s="38" t="s">
        <v>213</v>
      </c>
      <c r="B80" s="19">
        <v>11348.909999999996</v>
      </c>
      <c r="C80" s="140">
        <v>10428</v>
      </c>
      <c r="D80" s="247">
        <f t="shared" si="28"/>
        <v>1.7300901388836332E-2</v>
      </c>
      <c r="E80" s="215">
        <f t="shared" si="29"/>
        <v>1.5707992812102018E-2</v>
      </c>
      <c r="F80" s="52">
        <f t="shared" si="26"/>
        <v>-8.1145237736487158E-2</v>
      </c>
      <c r="H80" s="19">
        <v>2566.9050000000002</v>
      </c>
      <c r="I80" s="140">
        <v>2303.6259999999997</v>
      </c>
      <c r="J80" s="214">
        <f t="shared" si="31"/>
        <v>1.1888227665308448E-2</v>
      </c>
      <c r="K80" s="215">
        <f t="shared" si="30"/>
        <v>1.1029346741885104E-2</v>
      </c>
      <c r="L80" s="52">
        <f t="shared" si="32"/>
        <v>-0.10256670971461758</v>
      </c>
      <c r="N80" s="40">
        <f t="shared" si="27"/>
        <v>2.261807521603397</v>
      </c>
      <c r="O80" s="143">
        <f t="shared" si="27"/>
        <v>2.2090774836977367</v>
      </c>
      <c r="P80" s="52">
        <f t="shared" si="33"/>
        <v>-2.3313229530813467E-2</v>
      </c>
    </row>
    <row r="81" spans="1:16" ht="20.100000000000001" customHeight="1" x14ac:dyDescent="0.25">
      <c r="A81" s="38" t="s">
        <v>214</v>
      </c>
      <c r="B81" s="19">
        <v>5221.91</v>
      </c>
      <c r="C81" s="140">
        <v>6815.5999999999995</v>
      </c>
      <c r="D81" s="247">
        <f t="shared" si="28"/>
        <v>7.9605662545018281E-3</v>
      </c>
      <c r="E81" s="215">
        <f t="shared" si="29"/>
        <v>1.0266532010947689E-2</v>
      </c>
      <c r="F81" s="52">
        <f t="shared" si="26"/>
        <v>0.30519292749204785</v>
      </c>
      <c r="H81" s="19">
        <v>1597.1760000000004</v>
      </c>
      <c r="I81" s="140">
        <v>2044.1010000000003</v>
      </c>
      <c r="J81" s="214">
        <f t="shared" si="31"/>
        <v>7.397076210286976E-3</v>
      </c>
      <c r="K81" s="215">
        <f t="shared" si="30"/>
        <v>9.7867877443795527E-3</v>
      </c>
      <c r="L81" s="52">
        <f t="shared" si="32"/>
        <v>0.27982201084914865</v>
      </c>
      <c r="N81" s="40">
        <f t="shared" si="27"/>
        <v>3.0586049931921471</v>
      </c>
      <c r="O81" s="143">
        <f t="shared" si="27"/>
        <v>2.9991504783144558</v>
      </c>
      <c r="P81" s="52">
        <f t="shared" si="33"/>
        <v>-1.9438441711180528E-2</v>
      </c>
    </row>
    <row r="82" spans="1:16" ht="20.100000000000001" customHeight="1" x14ac:dyDescent="0.25">
      <c r="A82" s="38" t="s">
        <v>167</v>
      </c>
      <c r="B82" s="19">
        <v>4427.7600000000011</v>
      </c>
      <c r="C82" s="140">
        <v>3288.7800000000007</v>
      </c>
      <c r="D82" s="247">
        <f t="shared" si="28"/>
        <v>6.7499204005877214E-3</v>
      </c>
      <c r="E82" s="215">
        <f t="shared" si="29"/>
        <v>4.9539827963736944E-3</v>
      </c>
      <c r="F82" s="52">
        <f t="shared" si="26"/>
        <v>-0.2572361645617649</v>
      </c>
      <c r="H82" s="19">
        <v>2666.82</v>
      </c>
      <c r="I82" s="140">
        <v>1767.6210000000001</v>
      </c>
      <c r="J82" s="214">
        <f t="shared" si="31"/>
        <v>1.2350968696698116E-2</v>
      </c>
      <c r="K82" s="215">
        <f t="shared" si="30"/>
        <v>8.4630512579896618E-3</v>
      </c>
      <c r="L82" s="52">
        <f t="shared" si="32"/>
        <v>-0.33718023713636469</v>
      </c>
      <c r="N82" s="40">
        <f t="shared" si="27"/>
        <v>6.0229551737221518</v>
      </c>
      <c r="O82" s="143">
        <f t="shared" si="27"/>
        <v>5.3747012570010755</v>
      </c>
      <c r="P82" s="52">
        <f t="shared" si="33"/>
        <v>-0.10763053983024402</v>
      </c>
    </row>
    <row r="83" spans="1:16" ht="20.100000000000001" customHeight="1" x14ac:dyDescent="0.25">
      <c r="A83" s="38" t="s">
        <v>211</v>
      </c>
      <c r="B83" s="19">
        <v>5800.5600000000022</v>
      </c>
      <c r="C83" s="140">
        <v>5007.4799999999996</v>
      </c>
      <c r="D83" s="247">
        <f t="shared" si="28"/>
        <v>8.842692078801272E-3</v>
      </c>
      <c r="E83" s="215">
        <f t="shared" si="29"/>
        <v>7.5429094597952249E-3</v>
      </c>
      <c r="F83" s="52">
        <f t="shared" si="26"/>
        <v>-0.13672473002606686</v>
      </c>
      <c r="H83" s="19">
        <v>1476.1460000000002</v>
      </c>
      <c r="I83" s="140">
        <v>1283.2760000000003</v>
      </c>
      <c r="J83" s="214">
        <f t="shared" si="31"/>
        <v>6.8365442878619998E-3</v>
      </c>
      <c r="K83" s="215">
        <f t="shared" si="30"/>
        <v>6.1440945576839972E-3</v>
      </c>
      <c r="L83" s="52">
        <f t="shared" si="32"/>
        <v>-0.13065780756104062</v>
      </c>
      <c r="N83" s="40">
        <f t="shared" si="27"/>
        <v>2.5448336022728837</v>
      </c>
      <c r="O83" s="143">
        <f t="shared" si="27"/>
        <v>2.5627181736122768</v>
      </c>
      <c r="P83" s="52">
        <f t="shared" si="33"/>
        <v>7.0277959719723037E-3</v>
      </c>
    </row>
    <row r="84" spans="1:16" ht="20.100000000000001" customHeight="1" x14ac:dyDescent="0.25">
      <c r="A84" s="38" t="s">
        <v>169</v>
      </c>
      <c r="B84" s="19">
        <v>3330.9000000000005</v>
      </c>
      <c r="C84" s="140">
        <v>3401.5599999999995</v>
      </c>
      <c r="D84" s="247">
        <f t="shared" si="28"/>
        <v>5.0778068057703305E-3</v>
      </c>
      <c r="E84" s="215">
        <f t="shared" si="29"/>
        <v>5.1238665161041173E-3</v>
      </c>
      <c r="F84" s="52">
        <f t="shared" si="26"/>
        <v>2.1213485844666286E-2</v>
      </c>
      <c r="H84" s="19">
        <v>1054.5399999999997</v>
      </c>
      <c r="I84" s="140">
        <v>1085.5460000000003</v>
      </c>
      <c r="J84" s="214">
        <f t="shared" si="31"/>
        <v>4.8839406219452477E-3</v>
      </c>
      <c r="K84" s="215">
        <f t="shared" si="30"/>
        <v>5.1973988999370613E-3</v>
      </c>
      <c r="L84" s="52">
        <f t="shared" si="32"/>
        <v>2.9402393460656352E-2</v>
      </c>
      <c r="N84" s="40">
        <f t="shared" si="27"/>
        <v>3.1659311297246977</v>
      </c>
      <c r="O84" s="143">
        <f t="shared" si="27"/>
        <v>3.1913181011065523</v>
      </c>
      <c r="P84" s="52">
        <f t="shared" si="33"/>
        <v>8.0188008966771921E-3</v>
      </c>
    </row>
    <row r="85" spans="1:16" ht="20.100000000000001" customHeight="1" x14ac:dyDescent="0.25">
      <c r="A85" s="38" t="s">
        <v>216</v>
      </c>
      <c r="B85" s="19">
        <v>2235.84</v>
      </c>
      <c r="C85" s="140">
        <v>2905.92</v>
      </c>
      <c r="D85" s="247">
        <f t="shared" si="28"/>
        <v>3.4084372297617867E-3</v>
      </c>
      <c r="E85" s="215">
        <f t="shared" si="29"/>
        <v>4.3772698957176351E-3</v>
      </c>
      <c r="F85" s="52">
        <f t="shared" si="26"/>
        <v>0.29969944182052377</v>
      </c>
      <c r="H85" s="19">
        <v>670.81799999999998</v>
      </c>
      <c r="I85" s="140">
        <v>1003.7670000000001</v>
      </c>
      <c r="J85" s="214">
        <f t="shared" si="31"/>
        <v>3.1067909042161211E-3</v>
      </c>
      <c r="K85" s="215">
        <f t="shared" si="30"/>
        <v>4.8058557643739864E-3</v>
      </c>
      <c r="L85" s="52">
        <f t="shared" si="32"/>
        <v>0.49633283543375412</v>
      </c>
      <c r="N85" s="40">
        <f t="shared" si="27"/>
        <v>3.0002951910691285</v>
      </c>
      <c r="O85" s="143">
        <f t="shared" si="27"/>
        <v>3.4542141559299639</v>
      </c>
      <c r="P85" s="52">
        <f t="shared" si="33"/>
        <v>0.15129143499346326</v>
      </c>
    </row>
    <row r="86" spans="1:16" ht="20.100000000000001" customHeight="1" x14ac:dyDescent="0.25">
      <c r="A86" s="38" t="s">
        <v>168</v>
      </c>
      <c r="B86" s="19">
        <v>5021.41</v>
      </c>
      <c r="C86" s="140">
        <v>4372.74</v>
      </c>
      <c r="D86" s="247">
        <f t="shared" si="28"/>
        <v>7.6549130482942117E-3</v>
      </c>
      <c r="E86" s="215">
        <f t="shared" si="29"/>
        <v>6.5867825555419044E-3</v>
      </c>
      <c r="F86" s="52">
        <f t="shared" si="26"/>
        <v>-0.12918084761053172</v>
      </c>
      <c r="H86" s="19">
        <v>682.82500000000005</v>
      </c>
      <c r="I86" s="140">
        <v>895.60500000000025</v>
      </c>
      <c r="J86" s="214">
        <f t="shared" si="31"/>
        <v>3.1623994871505727E-3</v>
      </c>
      <c r="K86" s="215">
        <f t="shared" si="30"/>
        <v>4.2879955725304425E-3</v>
      </c>
      <c r="L86" s="52">
        <f t="shared" si="32"/>
        <v>0.31161717863288574</v>
      </c>
      <c r="N86" s="40">
        <f t="shared" si="27"/>
        <v>1.3598272198446253</v>
      </c>
      <c r="O86" s="143">
        <f t="shared" si="27"/>
        <v>2.0481551612947495</v>
      </c>
      <c r="P86" s="52">
        <f t="shared" si="33"/>
        <v>0.50618779459994412</v>
      </c>
    </row>
    <row r="87" spans="1:16" ht="20.100000000000001" customHeight="1" x14ac:dyDescent="0.25">
      <c r="A87" s="38" t="s">
        <v>170</v>
      </c>
      <c r="B87" s="19">
        <v>3405.3100000000009</v>
      </c>
      <c r="C87" s="140">
        <v>4208.1899999999996</v>
      </c>
      <c r="D87" s="247">
        <f t="shared" si="28"/>
        <v>5.1912414944182547E-3</v>
      </c>
      <c r="E87" s="215">
        <f t="shared" si="29"/>
        <v>6.3389162132680846E-3</v>
      </c>
      <c r="F87" s="52">
        <f t="shared" si="26"/>
        <v>0.23577295459150518</v>
      </c>
      <c r="H87" s="19">
        <v>759.41300000000001</v>
      </c>
      <c r="I87" s="140">
        <v>875.56299999999999</v>
      </c>
      <c r="J87" s="214">
        <f t="shared" si="31"/>
        <v>3.5171050880320404E-3</v>
      </c>
      <c r="K87" s="215">
        <f t="shared" si="30"/>
        <v>4.1920380831633039E-3</v>
      </c>
      <c r="L87" s="52">
        <f t="shared" si="32"/>
        <v>0.15294707886222644</v>
      </c>
      <c r="N87" s="40">
        <f t="shared" si="27"/>
        <v>2.2300847793592942</v>
      </c>
      <c r="O87" s="143">
        <f t="shared" si="27"/>
        <v>2.0806166071398868</v>
      </c>
      <c r="P87" s="52">
        <f t="shared" si="33"/>
        <v>-6.7023538119635837E-2</v>
      </c>
    </row>
    <row r="88" spans="1:16" ht="20.100000000000001" customHeight="1" x14ac:dyDescent="0.25">
      <c r="A88" s="38" t="s">
        <v>219</v>
      </c>
      <c r="B88" s="19">
        <v>4089.2200000000003</v>
      </c>
      <c r="C88" s="140">
        <v>2485.91</v>
      </c>
      <c r="D88" s="247">
        <f t="shared" si="28"/>
        <v>6.2338314408394574E-3</v>
      </c>
      <c r="E88" s="215">
        <f t="shared" si="29"/>
        <v>3.7445968940863564E-3</v>
      </c>
      <c r="F88" s="52">
        <f t="shared" ref="F88:F94" si="34">(C88-B88)/B88</f>
        <v>-0.39208210856838233</v>
      </c>
      <c r="H88" s="19">
        <v>1245.0789999999997</v>
      </c>
      <c r="I88" s="140">
        <v>694.98399999999992</v>
      </c>
      <c r="J88" s="214">
        <f t="shared" si="31"/>
        <v>5.7663928401302635E-3</v>
      </c>
      <c r="K88" s="215">
        <f t="shared" si="30"/>
        <v>3.3274583270297689E-3</v>
      </c>
      <c r="L88" s="52">
        <f t="shared" ref="L88:L95" si="35">(I88-H88)/H88</f>
        <v>-0.44181533862509925</v>
      </c>
      <c r="N88" s="40">
        <f t="shared" si="27"/>
        <v>3.0447836017626821</v>
      </c>
      <c r="O88" s="143">
        <f t="shared" si="27"/>
        <v>2.7956925230599659</v>
      </c>
      <c r="P88" s="52">
        <f t="shared" si="33"/>
        <v>-8.1809123826899491E-2</v>
      </c>
    </row>
    <row r="89" spans="1:16" ht="20.100000000000001" customHeight="1" x14ac:dyDescent="0.25">
      <c r="A89" s="38" t="s">
        <v>166</v>
      </c>
      <c r="B89" s="19">
        <v>2075.67</v>
      </c>
      <c r="C89" s="140">
        <v>2616.5</v>
      </c>
      <c r="D89" s="247">
        <f t="shared" si="28"/>
        <v>3.1642652894212676E-3</v>
      </c>
      <c r="E89" s="215">
        <f t="shared" si="29"/>
        <v>3.9413083230595445E-3</v>
      </c>
      <c r="F89" s="52">
        <f t="shared" si="34"/>
        <v>0.2605568322517548</v>
      </c>
      <c r="H89" s="19">
        <v>496.54599999999982</v>
      </c>
      <c r="I89" s="140">
        <v>599.35199999999998</v>
      </c>
      <c r="J89" s="214">
        <f t="shared" si="31"/>
        <v>2.2996768070100942E-3</v>
      </c>
      <c r="K89" s="215">
        <f t="shared" si="30"/>
        <v>2.869589520365859E-3</v>
      </c>
      <c r="L89" s="52">
        <f t="shared" si="35"/>
        <v>0.2070422478481353</v>
      </c>
      <c r="N89" s="40">
        <f t="shared" si="27"/>
        <v>2.3922203433108336</v>
      </c>
      <c r="O89" s="143">
        <f t="shared" si="27"/>
        <v>2.2906630995604815</v>
      </c>
      <c r="P89" s="52">
        <f t="shared" si="33"/>
        <v>-4.245313105639624E-2</v>
      </c>
    </row>
    <row r="90" spans="1:16" ht="20.100000000000001" customHeight="1" x14ac:dyDescent="0.25">
      <c r="A90" s="38" t="s">
        <v>212</v>
      </c>
      <c r="B90" s="19">
        <v>1195.0699999999997</v>
      </c>
      <c r="C90" s="140">
        <v>1666.04</v>
      </c>
      <c r="D90" s="247">
        <f t="shared" si="28"/>
        <v>1.8218303099378386E-3</v>
      </c>
      <c r="E90" s="215">
        <f t="shared" si="29"/>
        <v>2.5096034085802118E-3</v>
      </c>
      <c r="F90" s="52">
        <f t="shared" si="34"/>
        <v>0.3940940698034428</v>
      </c>
      <c r="H90" s="19">
        <v>466.928</v>
      </c>
      <c r="I90" s="140">
        <v>583.74800000000005</v>
      </c>
      <c r="J90" s="214">
        <f t="shared" si="31"/>
        <v>2.1625055727840115E-3</v>
      </c>
      <c r="K90" s="215">
        <f t="shared" si="30"/>
        <v>2.7948803763640224E-3</v>
      </c>
      <c r="L90" s="52">
        <f t="shared" si="35"/>
        <v>0.25018846588767446</v>
      </c>
      <c r="N90" s="40">
        <f t="shared" ref="N90" si="36">(H90/B90)*10</f>
        <v>3.9071184114738058</v>
      </c>
      <c r="O90" s="143">
        <f t="shared" ref="O90" si="37">(I90/C90)*10</f>
        <v>3.503805430841997</v>
      </c>
      <c r="P90" s="52">
        <f t="shared" ref="P90" si="38">(O90-N90)/N90</f>
        <v>-0.10322517470866077</v>
      </c>
    </row>
    <row r="91" spans="1:16" ht="20.100000000000001" customHeight="1" x14ac:dyDescent="0.25">
      <c r="A91" s="38" t="s">
        <v>217</v>
      </c>
      <c r="B91" s="19">
        <v>297.96000000000004</v>
      </c>
      <c r="C91" s="140">
        <v>309.70999999999998</v>
      </c>
      <c r="D91" s="247">
        <f t="shared" si="28"/>
        <v>4.5422658015771344E-4</v>
      </c>
      <c r="E91" s="215">
        <f t="shared" si="29"/>
        <v>4.6652497639395051E-4</v>
      </c>
      <c r="F91" s="52">
        <f t="shared" si="34"/>
        <v>3.9434823466236883E-2</v>
      </c>
      <c r="H91" s="19">
        <v>302.69200000000001</v>
      </c>
      <c r="I91" s="140">
        <v>578.20399999999984</v>
      </c>
      <c r="J91" s="214">
        <f t="shared" si="31"/>
        <v>1.4018716736566195E-3</v>
      </c>
      <c r="K91" s="215">
        <f t="shared" si="30"/>
        <v>2.7683367020275573E-3</v>
      </c>
      <c r="L91" s="52">
        <f t="shared" si="35"/>
        <v>0.91020575370343393</v>
      </c>
      <c r="N91" s="40">
        <f t="shared" si="27"/>
        <v>10.158813263525303</v>
      </c>
      <c r="O91" s="143">
        <f t="shared" si="27"/>
        <v>18.669206677214166</v>
      </c>
      <c r="P91" s="52">
        <f t="shared" ref="P91:P93" si="39">(O91-N91)/N91</f>
        <v>0.83773499846138455</v>
      </c>
    </row>
    <row r="92" spans="1:16" ht="20.100000000000001" customHeight="1" x14ac:dyDescent="0.25">
      <c r="A92" s="38" t="s">
        <v>165</v>
      </c>
      <c r="B92" s="19">
        <v>1122.23</v>
      </c>
      <c r="C92" s="140">
        <v>2181.8399999999997</v>
      </c>
      <c r="D92" s="247">
        <f t="shared" si="28"/>
        <v>1.7107890154731866E-3</v>
      </c>
      <c r="E92" s="215">
        <f t="shared" si="29"/>
        <v>3.2865676100073517E-3</v>
      </c>
      <c r="F92" s="52">
        <f t="shared" si="34"/>
        <v>0.94420038672999262</v>
      </c>
      <c r="H92" s="19">
        <v>339.13200000000006</v>
      </c>
      <c r="I92" s="140">
        <v>526.69799999999998</v>
      </c>
      <c r="J92" s="214">
        <f t="shared" si="31"/>
        <v>1.5706379568357167E-3</v>
      </c>
      <c r="K92" s="215">
        <f t="shared" si="30"/>
        <v>2.5217352427249046E-3</v>
      </c>
      <c r="L92" s="52">
        <f t="shared" si="35"/>
        <v>0.55307667810763916</v>
      </c>
      <c r="N92" s="40">
        <f t="shared" si="27"/>
        <v>3.0219473726419723</v>
      </c>
      <c r="O92" s="143">
        <f t="shared" si="27"/>
        <v>2.4140083599164011</v>
      </c>
      <c r="P92" s="52">
        <f t="shared" si="39"/>
        <v>-0.20117458637079891</v>
      </c>
    </row>
    <row r="93" spans="1:16" ht="20.100000000000001" customHeight="1" x14ac:dyDescent="0.25">
      <c r="A93" s="38" t="s">
        <v>220</v>
      </c>
      <c r="B93" s="19">
        <v>994.29000000000008</v>
      </c>
      <c r="C93" s="140">
        <v>1908.3700000000003</v>
      </c>
      <c r="D93" s="247">
        <f t="shared" si="28"/>
        <v>1.5157502563599573E-3</v>
      </c>
      <c r="E93" s="215">
        <f t="shared" si="29"/>
        <v>2.874631975722203E-3</v>
      </c>
      <c r="F93" s="52">
        <f t="shared" si="34"/>
        <v>0.9193293707067357</v>
      </c>
      <c r="H93" s="19">
        <v>264.82600000000008</v>
      </c>
      <c r="I93" s="140">
        <v>515.21699999999998</v>
      </c>
      <c r="J93" s="214">
        <f t="shared" si="31"/>
        <v>1.2265010897142574E-3</v>
      </c>
      <c r="K93" s="215">
        <f t="shared" si="30"/>
        <v>2.466766280773797E-3</v>
      </c>
      <c r="L93" s="52">
        <f t="shared" si="35"/>
        <v>0.94549251206452478</v>
      </c>
      <c r="N93" s="40">
        <f t="shared" si="27"/>
        <v>2.6634684045902106</v>
      </c>
      <c r="O93" s="143">
        <f t="shared" si="27"/>
        <v>2.6997752008258353</v>
      </c>
      <c r="P93" s="52">
        <f t="shared" si="39"/>
        <v>1.3631397381344465E-2</v>
      </c>
    </row>
    <row r="94" spans="1:16" ht="20.100000000000001" customHeight="1" x14ac:dyDescent="0.25">
      <c r="A94" s="38" t="s">
        <v>222</v>
      </c>
      <c r="B94" s="19">
        <v>916.35</v>
      </c>
      <c r="C94" s="140">
        <v>1747.0800000000002</v>
      </c>
      <c r="D94" s="247">
        <f t="shared" si="28"/>
        <v>1.3969342419369066E-3</v>
      </c>
      <c r="E94" s="215">
        <f t="shared" si="29"/>
        <v>2.6316762641126965E-3</v>
      </c>
      <c r="F94" s="52">
        <f t="shared" si="34"/>
        <v>0.90656408577508607</v>
      </c>
      <c r="H94" s="19">
        <v>162.92099999999999</v>
      </c>
      <c r="I94" s="140">
        <v>393.58100000000002</v>
      </c>
      <c r="J94" s="214">
        <f t="shared" si="31"/>
        <v>7.5454367787655468E-4</v>
      </c>
      <c r="K94" s="215">
        <f t="shared" si="30"/>
        <v>1.8843950016269491E-3</v>
      </c>
      <c r="L94" s="52">
        <f t="shared" si="35"/>
        <v>1.4157781992499434</v>
      </c>
      <c r="N94" s="40">
        <f t="shared" ref="N94" si="40">(H94/B94)*10</f>
        <v>1.7779341954493368</v>
      </c>
      <c r="O94" s="143">
        <f t="shared" ref="O94" si="41">(I94/C94)*10</f>
        <v>2.2527932321359065</v>
      </c>
      <c r="P94" s="52">
        <f t="shared" ref="P94" si="42">(O94-N94)/N94</f>
        <v>0.26708470870405793</v>
      </c>
    </row>
    <row r="95" spans="1:16" ht="20.100000000000001" customHeight="1" thickBot="1" x14ac:dyDescent="0.3">
      <c r="A95" s="8" t="s">
        <v>17</v>
      </c>
      <c r="B95" s="196">
        <f>B96-SUM(B68:B94)</f>
        <v>14793.739999999874</v>
      </c>
      <c r="C95" s="22">
        <f>C96-SUM(C68:C94)</f>
        <v>14780.980000000214</v>
      </c>
      <c r="D95" s="247">
        <f t="shared" si="28"/>
        <v>2.2552389340657515E-2</v>
      </c>
      <c r="E95" s="215">
        <f t="shared" si="29"/>
        <v>2.2265010317973441E-2</v>
      </c>
      <c r="F95" s="52">
        <f>(C95-B95)/B95</f>
        <v>-8.6252698774347638E-4</v>
      </c>
      <c r="H95" s="19">
        <f>H96-SUM(H68:H94)</f>
        <v>5094.4659999999567</v>
      </c>
      <c r="I95" s="140">
        <f>I96-SUM(I68:I94)</f>
        <v>4790.9440000000177</v>
      </c>
      <c r="J95" s="214">
        <f t="shared" si="31"/>
        <v>2.3594239615869209E-2</v>
      </c>
      <c r="K95" s="215">
        <f t="shared" si="30"/>
        <v>2.2938177723707837E-2</v>
      </c>
      <c r="L95" s="52">
        <f t="shared" si="35"/>
        <v>-5.957876644970083E-2</v>
      </c>
      <c r="N95" s="40">
        <f t="shared" si="27"/>
        <v>3.4436633332747499</v>
      </c>
      <c r="O95" s="143">
        <f t="shared" si="27"/>
        <v>3.2412898197548126</v>
      </c>
      <c r="P95" s="52">
        <f>(O95-N95)/N95</f>
        <v>-5.8766927522932499E-2</v>
      </c>
    </row>
    <row r="96" spans="1:16" ht="26.25" customHeight="1" thickBot="1" x14ac:dyDescent="0.3">
      <c r="A96" s="12" t="s">
        <v>18</v>
      </c>
      <c r="B96" s="17">
        <v>655972.18000000005</v>
      </c>
      <c r="C96" s="145">
        <v>663865.85000000021</v>
      </c>
      <c r="D96" s="243">
        <f>SUM(D68:D95)</f>
        <v>0.99999999999999944</v>
      </c>
      <c r="E96" s="244">
        <f>SUM(E68:E95)</f>
        <v>0.99999999999999989</v>
      </c>
      <c r="F96" s="57">
        <f>(C96-B96)/B96</f>
        <v>1.2033543861570711E-2</v>
      </c>
      <c r="G96" s="1"/>
      <c r="H96" s="17">
        <v>215919.90600000005</v>
      </c>
      <c r="I96" s="145">
        <v>208863.32200000001</v>
      </c>
      <c r="J96" s="255">
        <f t="shared" si="31"/>
        <v>1</v>
      </c>
      <c r="K96" s="244">
        <f t="shared" si="30"/>
        <v>1</v>
      </c>
      <c r="L96" s="57">
        <f>(I96-H96)/H96</f>
        <v>-3.2681488847999172E-2</v>
      </c>
      <c r="M96" s="1"/>
      <c r="N96" s="37">
        <f t="shared" si="27"/>
        <v>3.291601573713081</v>
      </c>
      <c r="O96" s="150">
        <f t="shared" si="27"/>
        <v>3.1461675879245776</v>
      </c>
      <c r="P96" s="57">
        <f>(O96-N96)/N96</f>
        <v>-4.4183350424288156E-2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52" t="s">
        <v>16</v>
      </c>
      <c r="B4" s="335"/>
      <c r="C4" s="335"/>
      <c r="D4" s="335"/>
      <c r="E4" s="371" t="s">
        <v>1</v>
      </c>
      <c r="F4" s="369"/>
      <c r="G4" s="364" t="s">
        <v>104</v>
      </c>
      <c r="H4" s="364"/>
      <c r="I4" s="130" t="s">
        <v>0</v>
      </c>
      <c r="K4" s="365" t="s">
        <v>19</v>
      </c>
      <c r="L4" s="364"/>
      <c r="M4" s="374" t="s">
        <v>104</v>
      </c>
      <c r="N4" s="375"/>
      <c r="O4" s="130" t="s">
        <v>0</v>
      </c>
      <c r="Q4" s="363" t="s">
        <v>22</v>
      </c>
      <c r="R4" s="364"/>
      <c r="S4" s="130" t="s">
        <v>0</v>
      </c>
    </row>
    <row r="5" spans="1:19" x14ac:dyDescent="0.25">
      <c r="A5" s="370"/>
      <c r="B5" s="336"/>
      <c r="C5" s="336"/>
      <c r="D5" s="336"/>
      <c r="E5" s="372" t="s">
        <v>178</v>
      </c>
      <c r="F5" s="362"/>
      <c r="G5" s="366" t="str">
        <f>E5</f>
        <v>jan-ago</v>
      </c>
      <c r="H5" s="366"/>
      <c r="I5" s="131" t="s">
        <v>152</v>
      </c>
      <c r="K5" s="361" t="str">
        <f>E5</f>
        <v>jan-ago</v>
      </c>
      <c r="L5" s="366"/>
      <c r="M5" s="367" t="str">
        <f>E5</f>
        <v>jan-ago</v>
      </c>
      <c r="N5" s="368"/>
      <c r="O5" s="131" t="str">
        <f>I5</f>
        <v>2025/2024</v>
      </c>
      <c r="Q5" s="361" t="str">
        <f>E5</f>
        <v>jan-ago</v>
      </c>
      <c r="R5" s="362"/>
      <c r="S5" s="131" t="str">
        <f>O5</f>
        <v>2025/2024</v>
      </c>
    </row>
    <row r="6" spans="1:19" ht="19.5" customHeight="1" thickBot="1" x14ac:dyDescent="0.3">
      <c r="A6" s="353"/>
      <c r="B6" s="376"/>
      <c r="C6" s="376"/>
      <c r="D6" s="376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201835.03000000017</v>
      </c>
      <c r="F7" s="145">
        <v>205542.71000000002</v>
      </c>
      <c r="G7" s="243">
        <f>E7/E15</f>
        <v>0.37949290835248106</v>
      </c>
      <c r="H7" s="244">
        <f>F7/F15</f>
        <v>0.36894551148359611</v>
      </c>
      <c r="I7" s="164">
        <f t="shared" ref="I7:I18" si="0">(F7-E7)/E7</f>
        <v>1.8369853835579701E-2</v>
      </c>
      <c r="J7" s="1"/>
      <c r="K7" s="17">
        <v>53384.070999999989</v>
      </c>
      <c r="L7" s="145">
        <v>55218.142999999996</v>
      </c>
      <c r="M7" s="243">
        <f>K7/K15</f>
        <v>0.29477312733933153</v>
      </c>
      <c r="N7" s="244">
        <f>L7/L15</f>
        <v>0.30189640620426395</v>
      </c>
      <c r="O7" s="164">
        <f t="shared" ref="O7:O18" si="1">(L7-K7)/K7</f>
        <v>3.4356165905743828E-2</v>
      </c>
      <c r="P7" s="1"/>
      <c r="Q7" s="187">
        <f t="shared" ref="Q7:Q18" si="2">(K7/E7)*10</f>
        <v>2.6449358666828027</v>
      </c>
      <c r="R7" s="188">
        <f t="shared" ref="R7:R18" si="3">(L7/F7)*10</f>
        <v>2.6864559195507343</v>
      </c>
      <c r="S7" s="55">
        <f>(R7-Q7)/Q7</f>
        <v>1.5697943148997699E-2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199029.73000000019</v>
      </c>
      <c r="F8" s="181">
        <v>199976.65000000002</v>
      </c>
      <c r="G8" s="245">
        <f>E8/E7</f>
        <v>0.98610102517883047</v>
      </c>
      <c r="H8" s="246">
        <f>F8/F7</f>
        <v>0.97292017800096142</v>
      </c>
      <c r="I8" s="206">
        <f t="shared" si="0"/>
        <v>4.7576811765751648E-3</v>
      </c>
      <c r="K8" s="180">
        <v>52739.847999999991</v>
      </c>
      <c r="L8" s="181">
        <v>53853.53</v>
      </c>
      <c r="M8" s="250">
        <f>K8/K7</f>
        <v>0.98793229913095237</v>
      </c>
      <c r="N8" s="246">
        <f>L8/L7</f>
        <v>0.97528687264981007</v>
      </c>
      <c r="O8" s="207">
        <f t="shared" si="1"/>
        <v>2.1116518955458654E-2</v>
      </c>
      <c r="Q8" s="189">
        <f t="shared" si="2"/>
        <v>2.6498477388277593</v>
      </c>
      <c r="R8" s="190">
        <f t="shared" si="3"/>
        <v>2.6929909066883555</v>
      </c>
      <c r="S8" s="182">
        <f t="shared" ref="S8:S18" si="4">(R8-Q8)/Q8</f>
        <v>1.6281376181894111E-2</v>
      </c>
    </row>
    <row r="9" spans="1:19" ht="24" customHeight="1" x14ac:dyDescent="0.25">
      <c r="A9" s="8"/>
      <c r="B9" t="s">
        <v>37</v>
      </c>
      <c r="E9" s="19">
        <v>2805.2999999999997</v>
      </c>
      <c r="F9" s="140">
        <v>5565.44</v>
      </c>
      <c r="G9" s="247">
        <f>E9/E7</f>
        <v>1.3898974821169533E-2</v>
      </c>
      <c r="H9" s="215">
        <f>F9/F7</f>
        <v>2.7076805594321487E-2</v>
      </c>
      <c r="I9" s="182">
        <f t="shared" si="0"/>
        <v>0.98390189997504729</v>
      </c>
      <c r="K9" s="19">
        <v>644.22300000000007</v>
      </c>
      <c r="L9" s="140">
        <v>1363.1090000000004</v>
      </c>
      <c r="M9" s="247">
        <f>K9/K7</f>
        <v>1.2067700869047626E-2</v>
      </c>
      <c r="N9" s="215">
        <f>L9/L7</f>
        <v>2.468588992570794E-2</v>
      </c>
      <c r="O9" s="182">
        <f t="shared" si="1"/>
        <v>1.1158962036437696</v>
      </c>
      <c r="Q9" s="189">
        <f t="shared" si="2"/>
        <v>2.2964495775852853</v>
      </c>
      <c r="R9" s="190">
        <f t="shared" si="3"/>
        <v>2.4492385148344074</v>
      </c>
      <c r="S9" s="182">
        <f t="shared" si="4"/>
        <v>6.6532676676393412E-2</v>
      </c>
    </row>
    <row r="10" spans="1:19" ht="24" customHeight="1" thickBot="1" x14ac:dyDescent="0.3">
      <c r="A10" s="8"/>
      <c r="B10" t="s">
        <v>36</v>
      </c>
      <c r="E10" s="19"/>
      <c r="F10" s="140">
        <v>0.62000000000000011</v>
      </c>
      <c r="G10" s="247">
        <f>E10/E7</f>
        <v>0</v>
      </c>
      <c r="H10" s="215">
        <f>F10/F7</f>
        <v>3.0164047170536969E-6</v>
      </c>
      <c r="I10" s="186"/>
      <c r="K10" s="19"/>
      <c r="L10" s="140">
        <v>1.504</v>
      </c>
      <c r="M10" s="247">
        <f>K10/K7</f>
        <v>0</v>
      </c>
      <c r="N10" s="215">
        <f>L10/L7</f>
        <v>2.7237424482022151E-5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330019.52000000014</v>
      </c>
      <c r="F11" s="145">
        <v>351565.87000000023</v>
      </c>
      <c r="G11" s="243">
        <f>E11/E15</f>
        <v>0.62050709164751894</v>
      </c>
      <c r="H11" s="244">
        <f>F11/F15</f>
        <v>0.63105448851640378</v>
      </c>
      <c r="I11" s="164">
        <f t="shared" si="0"/>
        <v>6.5288107806471818E-2</v>
      </c>
      <c r="J11" s="1"/>
      <c r="K11" s="17">
        <v>127718.15999999984</v>
      </c>
      <c r="L11" s="145">
        <v>127686.13099999999</v>
      </c>
      <c r="M11" s="243">
        <f>K11/K15</f>
        <v>0.70522687266066841</v>
      </c>
      <c r="N11" s="244">
        <f>L11/L15</f>
        <v>0.69810359379573594</v>
      </c>
      <c r="O11" s="164">
        <f t="shared" si="1"/>
        <v>-2.5077874595006312E-4</v>
      </c>
      <c r="Q11" s="191">
        <f t="shared" si="2"/>
        <v>3.870018355277888</v>
      </c>
      <c r="R11" s="192">
        <f t="shared" si="3"/>
        <v>3.6319262447176657</v>
      </c>
      <c r="S11" s="57">
        <f t="shared" si="4"/>
        <v>-6.1522217390911058E-2</v>
      </c>
    </row>
    <row r="12" spans="1:19" s="3" customFormat="1" ht="24" customHeight="1" x14ac:dyDescent="0.25">
      <c r="A12" s="46"/>
      <c r="B12" s="3" t="s">
        <v>33</v>
      </c>
      <c r="E12" s="31">
        <v>323622.16000000015</v>
      </c>
      <c r="F12" s="141">
        <v>344715.13000000024</v>
      </c>
      <c r="G12" s="247">
        <f>E12/E11</f>
        <v>0.98061520724592299</v>
      </c>
      <c r="H12" s="215">
        <f>F12/F11</f>
        <v>0.98051363745860776</v>
      </c>
      <c r="I12" s="206">
        <f t="shared" si="0"/>
        <v>6.5177767801809616E-2</v>
      </c>
      <c r="K12" s="31">
        <v>126121.98999999985</v>
      </c>
      <c r="L12" s="141">
        <v>125670.713</v>
      </c>
      <c r="M12" s="247">
        <f>K12/K11</f>
        <v>0.98750240373021347</v>
      </c>
      <c r="N12" s="215">
        <f>L12/L11</f>
        <v>0.98421584251777516</v>
      </c>
      <c r="O12" s="206">
        <f t="shared" si="1"/>
        <v>-3.578099267224077E-3</v>
      </c>
      <c r="Q12" s="189">
        <f t="shared" si="2"/>
        <v>3.8971988197594314</v>
      </c>
      <c r="R12" s="190">
        <f t="shared" si="3"/>
        <v>3.6456396039245482</v>
      </c>
      <c r="S12" s="182">
        <f t="shared" si="4"/>
        <v>-6.4548725243227786E-2</v>
      </c>
    </row>
    <row r="13" spans="1:19" ht="24" customHeight="1" x14ac:dyDescent="0.25">
      <c r="A13" s="8"/>
      <c r="B13" s="3" t="s">
        <v>37</v>
      </c>
      <c r="D13" s="3"/>
      <c r="E13" s="19">
        <v>6272.11</v>
      </c>
      <c r="F13" s="140">
        <v>6836.7700000000013</v>
      </c>
      <c r="G13" s="247">
        <f>E13/E11</f>
        <v>1.9005269748892422E-2</v>
      </c>
      <c r="H13" s="215">
        <f>F13/F11</f>
        <v>1.9446626033408753E-2</v>
      </c>
      <c r="I13" s="182">
        <f t="shared" si="0"/>
        <v>9.0027120060075752E-2</v>
      </c>
      <c r="K13" s="19">
        <v>1552.809</v>
      </c>
      <c r="L13" s="140">
        <v>1970.6419999999987</v>
      </c>
      <c r="M13" s="247">
        <f>K13/K11</f>
        <v>1.2158090908920094E-2</v>
      </c>
      <c r="N13" s="215">
        <f>L13/L11</f>
        <v>1.5433485097923428E-2</v>
      </c>
      <c r="O13" s="182">
        <f t="shared" si="1"/>
        <v>0.26908203133804526</v>
      </c>
      <c r="Q13" s="189">
        <f t="shared" si="2"/>
        <v>2.4757362354933186</v>
      </c>
      <c r="R13" s="190">
        <f t="shared" si="3"/>
        <v>2.8824166967734737</v>
      </c>
      <c r="S13" s="182">
        <f t="shared" si="4"/>
        <v>0.16426647372599423</v>
      </c>
    </row>
    <row r="14" spans="1:19" ht="24" customHeight="1" thickBot="1" x14ac:dyDescent="0.3">
      <c r="A14" s="8"/>
      <c r="B14" t="s">
        <v>36</v>
      </c>
      <c r="E14" s="19">
        <v>125.25000000000001</v>
      </c>
      <c r="F14" s="140">
        <v>13.969999999999999</v>
      </c>
      <c r="G14" s="247">
        <f>E14/E11</f>
        <v>3.7952300518466291E-4</v>
      </c>
      <c r="H14" s="215">
        <f>F14/F11</f>
        <v>3.9736507983553666E-5</v>
      </c>
      <c r="I14" s="182">
        <f t="shared" si="0"/>
        <v>-0.88846307385229539</v>
      </c>
      <c r="K14" s="19">
        <v>43.361000000000011</v>
      </c>
      <c r="L14" s="140">
        <v>44.775999999999996</v>
      </c>
      <c r="M14" s="247">
        <f>K14/K11</f>
        <v>3.3950536086645833E-4</v>
      </c>
      <c r="N14" s="215">
        <f>L14/L11</f>
        <v>3.5067238430147124E-4</v>
      </c>
      <c r="O14" s="182">
        <f t="shared" si="1"/>
        <v>3.2633011231290435E-2</v>
      </c>
      <c r="Q14" s="189">
        <f t="shared" ref="Q14" si="5">(K14/E14)*10</f>
        <v>3.4619560878243516</v>
      </c>
      <c r="R14" s="190">
        <f t="shared" ref="R14" si="6">(L14/F14)*10</f>
        <v>32.051539012168931</v>
      </c>
      <c r="S14" s="182">
        <f t="shared" ref="S14" si="7">(R14-Q14)/Q14</f>
        <v>8.258216510860354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531854.55000000028</v>
      </c>
      <c r="F15" s="145">
        <v>557108.58000000031</v>
      </c>
      <c r="G15" s="243">
        <f>G7+G11</f>
        <v>1</v>
      </c>
      <c r="H15" s="244">
        <f>H7+H11</f>
        <v>0.99999999999999989</v>
      </c>
      <c r="I15" s="164">
        <f t="shared" si="0"/>
        <v>4.7482963152237795E-2</v>
      </c>
      <c r="J15" s="1"/>
      <c r="K15" s="17">
        <v>181102.23099999985</v>
      </c>
      <c r="L15" s="145">
        <v>182904.274</v>
      </c>
      <c r="M15" s="243">
        <f>M7+M11</f>
        <v>1</v>
      </c>
      <c r="N15" s="244">
        <f>N7+N11</f>
        <v>0.99999999999999989</v>
      </c>
      <c r="O15" s="164">
        <f t="shared" si="1"/>
        <v>9.9504185566888573E-3</v>
      </c>
      <c r="Q15" s="191">
        <f t="shared" si="2"/>
        <v>3.4051082387092442</v>
      </c>
      <c r="R15" s="192">
        <f t="shared" si="3"/>
        <v>3.2830992120063902</v>
      </c>
      <c r="S15" s="57">
        <f t="shared" si="4"/>
        <v>-3.5831174268076499E-2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522651.89000000036</v>
      </c>
      <c r="F16" s="181">
        <f t="shared" ref="F16:F17" si="8">F8+F12</f>
        <v>544691.78000000026</v>
      </c>
      <c r="G16" s="245">
        <f>E16/E15</f>
        <v>0.98269703624797433</v>
      </c>
      <c r="H16" s="246">
        <f>F16/F15</f>
        <v>0.97771206467507632</v>
      </c>
      <c r="I16" s="207">
        <f t="shared" si="0"/>
        <v>4.2169349086252958E-2</v>
      </c>
      <c r="J16" s="3"/>
      <c r="K16" s="180">
        <f t="shared" ref="K16:L18" si="9">K8+K12</f>
        <v>178861.83799999984</v>
      </c>
      <c r="L16" s="181">
        <f t="shared" si="9"/>
        <v>179524.24300000002</v>
      </c>
      <c r="M16" s="250">
        <f>K16/K15</f>
        <v>0.98762912534191805</v>
      </c>
      <c r="N16" s="246">
        <f>L16/L15</f>
        <v>0.98152021860353034</v>
      </c>
      <c r="O16" s="207">
        <f t="shared" si="1"/>
        <v>3.703445113877081E-3</v>
      </c>
      <c r="P16" s="3"/>
      <c r="Q16" s="189">
        <f t="shared" si="2"/>
        <v>3.4221982436531455</v>
      </c>
      <c r="R16" s="190">
        <f t="shared" si="3"/>
        <v>3.2958867673751184</v>
      </c>
      <c r="S16" s="182">
        <f t="shared" si="4"/>
        <v>-3.6909456228108942E-2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9077.41</v>
      </c>
      <c r="F17" s="140">
        <f t="shared" si="8"/>
        <v>12402.210000000001</v>
      </c>
      <c r="G17" s="248">
        <f>E17/E15</f>
        <v>1.7067467035865341E-2</v>
      </c>
      <c r="H17" s="215">
        <f>F17/F15</f>
        <v>2.2261746534221378E-2</v>
      </c>
      <c r="I17" s="182">
        <f t="shared" si="0"/>
        <v>0.36627187711032122</v>
      </c>
      <c r="K17" s="19">
        <f t="shared" si="9"/>
        <v>2197.0320000000002</v>
      </c>
      <c r="L17" s="140">
        <f t="shared" si="9"/>
        <v>3333.7509999999993</v>
      </c>
      <c r="M17" s="247">
        <f>K17/K15</f>
        <v>1.2131446354186559E-2</v>
      </c>
      <c r="N17" s="215">
        <f>L17/L15</f>
        <v>1.8226752864178554E-2</v>
      </c>
      <c r="O17" s="182">
        <f t="shared" si="1"/>
        <v>0.51738845861143534</v>
      </c>
      <c r="Q17" s="189">
        <f t="shared" si="2"/>
        <v>2.4203291467500092</v>
      </c>
      <c r="R17" s="190">
        <f t="shared" si="3"/>
        <v>2.6880297946898168</v>
      </c>
      <c r="S17" s="182">
        <f t="shared" si="4"/>
        <v>0.11060505894385193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125.25000000000001</v>
      </c>
      <c r="F18" s="142">
        <f>F10+F14</f>
        <v>14.59</v>
      </c>
      <c r="G18" s="249">
        <f>E18/E15</f>
        <v>2.3549671616046144E-4</v>
      </c>
      <c r="H18" s="221">
        <f>F18/F15</f>
        <v>2.6188790702164365E-5</v>
      </c>
      <c r="I18" s="208">
        <f t="shared" si="0"/>
        <v>-0.88351297405189622</v>
      </c>
      <c r="K18" s="21">
        <f t="shared" si="9"/>
        <v>43.361000000000011</v>
      </c>
      <c r="L18" s="142">
        <f t="shared" si="9"/>
        <v>46.279999999999994</v>
      </c>
      <c r="M18" s="249">
        <f>K18/K15</f>
        <v>2.3942830389538406E-4</v>
      </c>
      <c r="N18" s="221">
        <f>L18/L15</f>
        <v>2.5302853229115899E-4</v>
      </c>
      <c r="O18" s="208">
        <f t="shared" si="1"/>
        <v>6.7318558151333738E-2</v>
      </c>
      <c r="Q18" s="193">
        <f t="shared" si="2"/>
        <v>3.4619560878243516</v>
      </c>
      <c r="R18" s="194">
        <f t="shared" si="3"/>
        <v>31.720356408498969</v>
      </c>
      <c r="S18" s="186">
        <f t="shared" si="4"/>
        <v>8.1625530780297861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4" zoomScale="130" zoomScaleNormal="130" workbookViewId="0">
      <selection activeCell="I102" sqref="I102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L5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156</v>
      </c>
      <c r="B7" s="39">
        <v>57867.959999999992</v>
      </c>
      <c r="C7" s="147">
        <v>56503.740000000027</v>
      </c>
      <c r="D7" s="247">
        <f>B7/$B$33</f>
        <v>0.10880410819085777</v>
      </c>
      <c r="E7" s="246">
        <f>C7/$C$33</f>
        <v>0.10142320909866433</v>
      </c>
      <c r="F7" s="52">
        <f>(C7-B7)/B7</f>
        <v>-2.3574703514690425E-2</v>
      </c>
      <c r="H7" s="39">
        <v>24688.478000000006</v>
      </c>
      <c r="I7" s="147">
        <v>25139.650999999994</v>
      </c>
      <c r="J7" s="247">
        <f>H7/$H$33</f>
        <v>0.13632343380684261</v>
      </c>
      <c r="K7" s="246">
        <f>I7/$I$33</f>
        <v>0.13744703964654201</v>
      </c>
      <c r="L7" s="52">
        <f t="shared" ref="L7:L33" si="0">(I7-H7)/H7</f>
        <v>1.8274638072058869E-2</v>
      </c>
      <c r="N7" s="27">
        <f t="shared" ref="N7:N33" si="1">(H7/B7)*10</f>
        <v>4.266346696859542</v>
      </c>
      <c r="O7" s="151">
        <f t="shared" ref="O7:O33" si="2">(I7/C7)*10</f>
        <v>4.449201238714461</v>
      </c>
      <c r="P7" s="61">
        <f>(O7-N7)/N7</f>
        <v>4.2859747425008435E-2</v>
      </c>
    </row>
    <row r="8" spans="1:16" ht="20.100000000000001" customHeight="1" x14ac:dyDescent="0.25">
      <c r="A8" s="8" t="s">
        <v>155</v>
      </c>
      <c r="B8" s="19">
        <v>70832.92</v>
      </c>
      <c r="C8" s="140">
        <v>71758.810000000012</v>
      </c>
      <c r="D8" s="247">
        <f t="shared" ref="D8:D32" si="3">B8/$B$33</f>
        <v>0.13318099845155029</v>
      </c>
      <c r="E8" s="215">
        <f t="shared" ref="E8:E32" si="4">C8/$C$33</f>
        <v>0.12880578863100606</v>
      </c>
      <c r="F8" s="52">
        <f t="shared" ref="F8:F33" si="5">(C8-B8)/B8</f>
        <v>1.3071464511134286E-2</v>
      </c>
      <c r="H8" s="19">
        <v>24754.466999999993</v>
      </c>
      <c r="I8" s="140">
        <v>23686.576999999997</v>
      </c>
      <c r="J8" s="247">
        <f t="shared" ref="J8:J32" si="6">H8/$H$33</f>
        <v>0.13668780811430206</v>
      </c>
      <c r="K8" s="215">
        <f t="shared" ref="K8:K32" si="7">I8/$I$33</f>
        <v>0.12950258887881419</v>
      </c>
      <c r="L8" s="52">
        <f t="shared" si="0"/>
        <v>-4.3139284719804147E-2</v>
      </c>
      <c r="N8" s="27">
        <f t="shared" si="1"/>
        <v>3.4947686753560343</v>
      </c>
      <c r="O8" s="152">
        <f t="shared" si="2"/>
        <v>3.3008597829311821</v>
      </c>
      <c r="P8" s="52">
        <f t="shared" ref="P8:P71" si="8">(O8-N8)/N8</f>
        <v>-5.5485472841803322E-2</v>
      </c>
    </row>
    <row r="9" spans="1:16" ht="20.100000000000001" customHeight="1" x14ac:dyDescent="0.25">
      <c r="A9" s="8" t="s">
        <v>159</v>
      </c>
      <c r="B9" s="19">
        <v>38281.539999999994</v>
      </c>
      <c r="C9" s="140">
        <v>39324.310000000005</v>
      </c>
      <c r="D9" s="247">
        <f t="shared" si="3"/>
        <v>7.1977460755012782E-2</v>
      </c>
      <c r="E9" s="215">
        <f t="shared" si="4"/>
        <v>7.0586437566622931E-2</v>
      </c>
      <c r="F9" s="52">
        <f t="shared" si="5"/>
        <v>2.7239499769340824E-2</v>
      </c>
      <c r="H9" s="19">
        <v>16094.502</v>
      </c>
      <c r="I9" s="140">
        <v>16275.416999999999</v>
      </c>
      <c r="J9" s="247">
        <f t="shared" si="6"/>
        <v>8.8869705862430856E-2</v>
      </c>
      <c r="K9" s="215">
        <f t="shared" si="7"/>
        <v>8.8983251424731555E-2</v>
      </c>
      <c r="L9" s="52">
        <f t="shared" si="0"/>
        <v>1.1240795148554398E-2</v>
      </c>
      <c r="N9" s="27">
        <f t="shared" si="1"/>
        <v>4.2042462241592169</v>
      </c>
      <c r="O9" s="152">
        <f t="shared" si="2"/>
        <v>4.1387673426437734</v>
      </c>
      <c r="P9" s="52">
        <f t="shared" si="8"/>
        <v>-1.5574464011925991E-2</v>
      </c>
    </row>
    <row r="10" spans="1:16" ht="20.100000000000001" customHeight="1" x14ac:dyDescent="0.25">
      <c r="A10" s="8" t="s">
        <v>160</v>
      </c>
      <c r="B10" s="19">
        <v>58336.02</v>
      </c>
      <c r="C10" s="140">
        <v>71375.94</v>
      </c>
      <c r="D10" s="247">
        <f t="shared" si="3"/>
        <v>0.1096841608293094</v>
      </c>
      <c r="E10" s="215">
        <f t="shared" si="4"/>
        <v>0.12811854378548598</v>
      </c>
      <c r="F10" s="52">
        <f t="shared" si="5"/>
        <v>0.22353119050631165</v>
      </c>
      <c r="H10" s="19">
        <v>19348.279999999988</v>
      </c>
      <c r="I10" s="140">
        <v>14578.760999999991</v>
      </c>
      <c r="J10" s="247">
        <f t="shared" si="6"/>
        <v>0.10683623218313637</v>
      </c>
      <c r="K10" s="215">
        <f t="shared" si="7"/>
        <v>7.9707054849904618E-2</v>
      </c>
      <c r="L10" s="52">
        <f t="shared" si="0"/>
        <v>-0.24650868190867609</v>
      </c>
      <c r="N10" s="27">
        <f t="shared" si="1"/>
        <v>3.3166952424934011</v>
      </c>
      <c r="O10" s="152">
        <f t="shared" si="2"/>
        <v>2.0425315589538986</v>
      </c>
      <c r="P10" s="52">
        <f t="shared" si="8"/>
        <v>-0.38416664492261909</v>
      </c>
    </row>
    <row r="11" spans="1:16" ht="20.100000000000001" customHeight="1" x14ac:dyDescent="0.25">
      <c r="A11" s="8" t="s">
        <v>157</v>
      </c>
      <c r="B11" s="19">
        <v>35939.78</v>
      </c>
      <c r="C11" s="140">
        <v>38465.280000000013</v>
      </c>
      <c r="D11" s="247">
        <f t="shared" si="3"/>
        <v>6.757445245133277E-2</v>
      </c>
      <c r="E11" s="215">
        <f t="shared" si="4"/>
        <v>6.9044493983560565E-2</v>
      </c>
      <c r="F11" s="52">
        <f t="shared" si="5"/>
        <v>7.0270324414896654E-2</v>
      </c>
      <c r="H11" s="19">
        <v>13223.228000000001</v>
      </c>
      <c r="I11" s="140">
        <v>14023.863000000003</v>
      </c>
      <c r="J11" s="247">
        <f t="shared" si="6"/>
        <v>7.3015268376235565E-2</v>
      </c>
      <c r="K11" s="215">
        <f t="shared" si="7"/>
        <v>7.6673238373861044E-2</v>
      </c>
      <c r="L11" s="52">
        <f t="shared" si="0"/>
        <v>6.0547621201116848E-2</v>
      </c>
      <c r="N11" s="27">
        <f t="shared" si="1"/>
        <v>3.6792734958310822</v>
      </c>
      <c r="O11" s="152">
        <f t="shared" si="2"/>
        <v>3.6458497117400412</v>
      </c>
      <c r="P11" s="52">
        <f t="shared" si="8"/>
        <v>-9.0843434522910153E-3</v>
      </c>
    </row>
    <row r="12" spans="1:16" ht="20.100000000000001" customHeight="1" x14ac:dyDescent="0.25">
      <c r="A12" s="8" t="s">
        <v>189</v>
      </c>
      <c r="B12" s="19">
        <v>50654.150000000009</v>
      </c>
      <c r="C12" s="140">
        <v>49929.059999999983</v>
      </c>
      <c r="D12" s="247">
        <f t="shared" si="3"/>
        <v>9.52406066658638E-2</v>
      </c>
      <c r="E12" s="215">
        <f t="shared" si="4"/>
        <v>8.9621775345839982E-2</v>
      </c>
      <c r="F12" s="52">
        <f t="shared" si="5"/>
        <v>-1.4314523094357037E-2</v>
      </c>
      <c r="H12" s="19">
        <v>12303.044999999998</v>
      </c>
      <c r="I12" s="140">
        <v>12291.209999999995</v>
      </c>
      <c r="J12" s="247">
        <f t="shared" si="6"/>
        <v>6.7934254216890366E-2</v>
      </c>
      <c r="K12" s="215">
        <f t="shared" si="7"/>
        <v>6.7200233932204284E-2</v>
      </c>
      <c r="L12" s="52">
        <f t="shared" si="0"/>
        <v>-9.6195697894324258E-4</v>
      </c>
      <c r="N12" s="27">
        <f t="shared" si="1"/>
        <v>2.4288325833125217</v>
      </c>
      <c r="O12" s="152">
        <f t="shared" si="2"/>
        <v>2.4617347092054205</v>
      </c>
      <c r="P12" s="52">
        <f t="shared" si="8"/>
        <v>1.3546477480150467E-2</v>
      </c>
    </row>
    <row r="13" spans="1:16" ht="20.100000000000001" customHeight="1" x14ac:dyDescent="0.25">
      <c r="A13" s="8" t="s">
        <v>161</v>
      </c>
      <c r="B13" s="19">
        <v>17596.84</v>
      </c>
      <c r="C13" s="140">
        <v>16561.27</v>
      </c>
      <c r="D13" s="247">
        <f t="shared" si="3"/>
        <v>3.3085812653102231E-2</v>
      </c>
      <c r="E13" s="215">
        <f t="shared" si="4"/>
        <v>2.972718531816541E-2</v>
      </c>
      <c r="F13" s="52">
        <f t="shared" si="5"/>
        <v>-5.8849770754294504E-2</v>
      </c>
      <c r="H13" s="19">
        <v>8033.3340000000007</v>
      </c>
      <c r="I13" s="140">
        <v>8375.5729999999985</v>
      </c>
      <c r="J13" s="247">
        <f t="shared" si="6"/>
        <v>4.4358006832063847E-2</v>
      </c>
      <c r="K13" s="215">
        <f t="shared" si="7"/>
        <v>4.5792111998432548E-2</v>
      </c>
      <c r="L13" s="52">
        <f t="shared" si="0"/>
        <v>4.2602361609762239E-2</v>
      </c>
      <c r="N13" s="27">
        <f t="shared" si="1"/>
        <v>4.5652139816012429</v>
      </c>
      <c r="O13" s="152">
        <f t="shared" si="2"/>
        <v>5.0573253138195309</v>
      </c>
      <c r="P13" s="52">
        <f t="shared" si="8"/>
        <v>0.10779589614015871</v>
      </c>
    </row>
    <row r="14" spans="1:16" ht="20.100000000000001" customHeight="1" x14ac:dyDescent="0.25">
      <c r="A14" s="8" t="s">
        <v>192</v>
      </c>
      <c r="B14" s="19">
        <v>23400.059999999998</v>
      </c>
      <c r="C14" s="140">
        <v>29911.02</v>
      </c>
      <c r="D14" s="247">
        <f t="shared" si="3"/>
        <v>4.3997104095471196E-2</v>
      </c>
      <c r="E14" s="215">
        <f t="shared" si="4"/>
        <v>5.368974931242302E-2</v>
      </c>
      <c r="F14" s="52">
        <f t="shared" si="5"/>
        <v>0.27824544039630683</v>
      </c>
      <c r="H14" s="19">
        <v>5633.8149999999987</v>
      </c>
      <c r="I14" s="140">
        <v>7406.6239999999998</v>
      </c>
      <c r="J14" s="247">
        <f t="shared" si="6"/>
        <v>3.1108479276547408E-2</v>
      </c>
      <c r="K14" s="215">
        <f t="shared" si="7"/>
        <v>4.0494537596207268E-2</v>
      </c>
      <c r="L14" s="52">
        <f t="shared" si="0"/>
        <v>0.3146729170198172</v>
      </c>
      <c r="N14" s="27">
        <f t="shared" si="1"/>
        <v>2.4076070745117746</v>
      </c>
      <c r="O14" s="152">
        <f t="shared" si="2"/>
        <v>2.4762191326139997</v>
      </c>
      <c r="P14" s="52">
        <f t="shared" si="8"/>
        <v>2.8498029777611702E-2</v>
      </c>
    </row>
    <row r="15" spans="1:16" ht="20.100000000000001" customHeight="1" x14ac:dyDescent="0.25">
      <c r="A15" s="8" t="s">
        <v>190</v>
      </c>
      <c r="B15" s="19">
        <v>34519.869999999995</v>
      </c>
      <c r="C15" s="140">
        <v>29494.730000000007</v>
      </c>
      <c r="D15" s="247">
        <f t="shared" si="3"/>
        <v>6.4904718780726775E-2</v>
      </c>
      <c r="E15" s="215">
        <f t="shared" si="4"/>
        <v>5.2942516160853187E-2</v>
      </c>
      <c r="F15" s="52">
        <f t="shared" si="5"/>
        <v>-0.14557239062603622</v>
      </c>
      <c r="H15" s="19">
        <v>7629.3360000000011</v>
      </c>
      <c r="I15" s="140">
        <v>7058.4790000000003</v>
      </c>
      <c r="J15" s="247">
        <f t="shared" si="6"/>
        <v>4.2127233650699779E-2</v>
      </c>
      <c r="K15" s="215">
        <f t="shared" si="7"/>
        <v>3.8591110232886063E-2</v>
      </c>
      <c r="L15" s="52">
        <f t="shared" si="0"/>
        <v>-7.4823942738922594E-2</v>
      </c>
      <c r="N15" s="27">
        <f t="shared" si="1"/>
        <v>2.2101288330460114</v>
      </c>
      <c r="O15" s="152">
        <f t="shared" si="2"/>
        <v>2.3931322646452431</v>
      </c>
      <c r="P15" s="52">
        <f t="shared" si="8"/>
        <v>8.2802155631359911E-2</v>
      </c>
    </row>
    <row r="16" spans="1:16" ht="20.100000000000001" customHeight="1" x14ac:dyDescent="0.25">
      <c r="A16" s="8" t="s">
        <v>187</v>
      </c>
      <c r="B16" s="19">
        <v>23515.079999999998</v>
      </c>
      <c r="C16" s="140">
        <v>24890.670000000002</v>
      </c>
      <c r="D16" s="247">
        <f t="shared" si="3"/>
        <v>4.4213366229545262E-2</v>
      </c>
      <c r="E16" s="215">
        <f t="shared" si="4"/>
        <v>4.4678310285581981E-2</v>
      </c>
      <c r="F16" s="52">
        <f t="shared" si="5"/>
        <v>5.8498206257431566E-2</v>
      </c>
      <c r="H16" s="19">
        <v>6360.2030000000004</v>
      </c>
      <c r="I16" s="140">
        <v>6963.8039999999983</v>
      </c>
      <c r="J16" s="247">
        <f t="shared" si="6"/>
        <v>3.5119407225855784E-2</v>
      </c>
      <c r="K16" s="215">
        <f t="shared" si="7"/>
        <v>3.8073489742508668E-2</v>
      </c>
      <c r="L16" s="52">
        <f t="shared" si="0"/>
        <v>9.4902788480178663E-2</v>
      </c>
      <c r="N16" s="27">
        <f t="shared" si="1"/>
        <v>2.7047337283139168</v>
      </c>
      <c r="O16" s="152">
        <f t="shared" si="2"/>
        <v>2.797756749818304</v>
      </c>
      <c r="P16" s="52">
        <f t="shared" si="8"/>
        <v>3.439267256905771E-2</v>
      </c>
    </row>
    <row r="17" spans="1:16" ht="20.100000000000001" customHeight="1" x14ac:dyDescent="0.25">
      <c r="A17" s="8" t="s">
        <v>158</v>
      </c>
      <c r="B17" s="19">
        <v>6001.53</v>
      </c>
      <c r="C17" s="140">
        <v>10335.530000000002</v>
      </c>
      <c r="D17" s="247">
        <f t="shared" si="3"/>
        <v>1.1284156542423108E-2</v>
      </c>
      <c r="E17" s="215">
        <f t="shared" si="4"/>
        <v>1.8552092663875308E-2</v>
      </c>
      <c r="F17" s="52">
        <f t="shared" si="5"/>
        <v>0.72214918529108463</v>
      </c>
      <c r="H17" s="19">
        <v>3003.5660000000007</v>
      </c>
      <c r="I17" s="140">
        <v>5666.2059999999992</v>
      </c>
      <c r="J17" s="247">
        <f t="shared" si="6"/>
        <v>1.6584919928457436E-2</v>
      </c>
      <c r="K17" s="215">
        <f t="shared" si="7"/>
        <v>3.0979079253227272E-2</v>
      </c>
      <c r="L17" s="52">
        <f t="shared" si="0"/>
        <v>0.88649292207995356</v>
      </c>
      <c r="N17" s="27">
        <f t="shared" si="1"/>
        <v>5.0046671432118162</v>
      </c>
      <c r="O17" s="152">
        <f t="shared" si="2"/>
        <v>5.4822597389780672</v>
      </c>
      <c r="P17" s="52">
        <f t="shared" si="8"/>
        <v>9.5429442578222931E-2</v>
      </c>
    </row>
    <row r="18" spans="1:16" ht="20.100000000000001" customHeight="1" x14ac:dyDescent="0.25">
      <c r="A18" s="8" t="s">
        <v>163</v>
      </c>
      <c r="B18" s="19">
        <v>6998.0300000000007</v>
      </c>
      <c r="C18" s="140">
        <v>7674.170000000001</v>
      </c>
      <c r="D18" s="247">
        <f t="shared" si="3"/>
        <v>1.315778909854207E-2</v>
      </c>
      <c r="E18" s="215">
        <f t="shared" si="4"/>
        <v>1.377499876235974E-2</v>
      </c>
      <c r="F18" s="52">
        <f t="shared" si="5"/>
        <v>9.6618619811575587E-2</v>
      </c>
      <c r="H18" s="19">
        <v>3194.2529999999992</v>
      </c>
      <c r="I18" s="140">
        <v>3735.1329999999998</v>
      </c>
      <c r="J18" s="247">
        <f t="shared" si="6"/>
        <v>1.7637844560843653E-2</v>
      </c>
      <c r="K18" s="215">
        <f t="shared" si="7"/>
        <v>2.0421245049746611E-2</v>
      </c>
      <c r="L18" s="52">
        <f t="shared" si="0"/>
        <v>0.1693291044885927</v>
      </c>
      <c r="N18" s="27">
        <f t="shared" si="1"/>
        <v>4.5645031530302083</v>
      </c>
      <c r="O18" s="152">
        <f t="shared" si="2"/>
        <v>4.867149150983102</v>
      </c>
      <c r="P18" s="52">
        <f t="shared" si="8"/>
        <v>6.6304258712578168E-2</v>
      </c>
    </row>
    <row r="19" spans="1:16" ht="20.100000000000001" customHeight="1" x14ac:dyDescent="0.25">
      <c r="A19" s="8" t="s">
        <v>188</v>
      </c>
      <c r="B19" s="19">
        <v>11366.279999999999</v>
      </c>
      <c r="C19" s="140">
        <v>10814.289999999997</v>
      </c>
      <c r="D19" s="247">
        <f t="shared" si="3"/>
        <v>2.1371030857966704E-2</v>
      </c>
      <c r="E19" s="215">
        <f t="shared" si="4"/>
        <v>1.9411458355209653E-2</v>
      </c>
      <c r="F19" s="52">
        <f t="shared" si="5"/>
        <v>-4.856382211242391E-2</v>
      </c>
      <c r="H19" s="19">
        <v>3543.235999999999</v>
      </c>
      <c r="I19" s="140">
        <v>3428.8710000000001</v>
      </c>
      <c r="J19" s="247">
        <f t="shared" si="6"/>
        <v>1.9564839043865787E-2</v>
      </c>
      <c r="K19" s="215">
        <f t="shared" si="7"/>
        <v>1.8746806321212582E-2</v>
      </c>
      <c r="L19" s="52">
        <f t="shared" si="0"/>
        <v>-3.2276991992630157E-2</v>
      </c>
      <c r="N19" s="27">
        <f t="shared" si="1"/>
        <v>3.1173224661014851</v>
      </c>
      <c r="O19" s="152">
        <f t="shared" si="2"/>
        <v>3.1706852692132363</v>
      </c>
      <c r="P19" s="52">
        <f t="shared" si="8"/>
        <v>1.7118153059887516E-2</v>
      </c>
    </row>
    <row r="20" spans="1:16" ht="20.100000000000001" customHeight="1" x14ac:dyDescent="0.25">
      <c r="A20" s="8" t="s">
        <v>193</v>
      </c>
      <c r="B20" s="19">
        <v>11916.45</v>
      </c>
      <c r="C20" s="140">
        <v>8939.1800000000021</v>
      </c>
      <c r="D20" s="247">
        <f t="shared" si="3"/>
        <v>2.2405467810701248E-2</v>
      </c>
      <c r="E20" s="215">
        <f t="shared" si="4"/>
        <v>1.6045669230224369E-2</v>
      </c>
      <c r="F20" s="52">
        <f t="shared" si="5"/>
        <v>-0.24984538180414456</v>
      </c>
      <c r="H20" s="19">
        <v>3827.9990000000012</v>
      </c>
      <c r="I20" s="140">
        <v>3110.5790000000006</v>
      </c>
      <c r="J20" s="247">
        <f t="shared" si="6"/>
        <v>2.1137227183026824E-2</v>
      </c>
      <c r="K20" s="215">
        <f t="shared" si="7"/>
        <v>1.70065954828371E-2</v>
      </c>
      <c r="L20" s="52">
        <f t="shared" si="0"/>
        <v>-0.18741384206213227</v>
      </c>
      <c r="N20" s="27">
        <f t="shared" si="1"/>
        <v>3.2123652597879411</v>
      </c>
      <c r="O20" s="152">
        <f t="shared" si="2"/>
        <v>3.4797140229864483</v>
      </c>
      <c r="P20" s="52">
        <f t="shared" si="8"/>
        <v>8.3224895545083749E-2</v>
      </c>
    </row>
    <row r="21" spans="1:16" ht="20.100000000000001" customHeight="1" x14ac:dyDescent="0.25">
      <c r="A21" s="8" t="s">
        <v>191</v>
      </c>
      <c r="B21" s="19">
        <v>6270.91</v>
      </c>
      <c r="C21" s="140">
        <v>8923.4499999999989</v>
      </c>
      <c r="D21" s="247">
        <f t="shared" si="3"/>
        <v>1.1790648401898599E-2</v>
      </c>
      <c r="E21" s="215">
        <f t="shared" si="4"/>
        <v>1.6017434159782618E-2</v>
      </c>
      <c r="F21" s="52">
        <f t="shared" si="5"/>
        <v>0.42299124050576375</v>
      </c>
      <c r="H21" s="19">
        <v>2172.2440000000001</v>
      </c>
      <c r="I21" s="140">
        <v>2662.5110000000004</v>
      </c>
      <c r="J21" s="247">
        <f t="shared" si="6"/>
        <v>1.1994573385459846E-2</v>
      </c>
      <c r="K21" s="215">
        <f t="shared" si="7"/>
        <v>1.4556855024612488E-2</v>
      </c>
      <c r="L21" s="52">
        <f t="shared" si="0"/>
        <v>0.22569610043807245</v>
      </c>
      <c r="N21" s="27">
        <f t="shared" si="1"/>
        <v>3.4640012374599545</v>
      </c>
      <c r="O21" s="152">
        <f t="shared" si="2"/>
        <v>2.9837237839624819</v>
      </c>
      <c r="P21" s="52">
        <f t="shared" si="8"/>
        <v>-0.13864817607560823</v>
      </c>
    </row>
    <row r="22" spans="1:16" ht="20.100000000000001" customHeight="1" x14ac:dyDescent="0.25">
      <c r="A22" s="8" t="s">
        <v>195</v>
      </c>
      <c r="B22" s="19">
        <v>5352.8999999999987</v>
      </c>
      <c r="C22" s="140">
        <v>6606.3899999999985</v>
      </c>
      <c r="D22" s="247">
        <f t="shared" si="3"/>
        <v>1.0064593787906858E-2</v>
      </c>
      <c r="E22" s="215">
        <f t="shared" si="4"/>
        <v>1.1858352639264666E-2</v>
      </c>
      <c r="F22" s="52">
        <f t="shared" si="5"/>
        <v>0.23417026284817577</v>
      </c>
      <c r="H22" s="19">
        <v>2264.9110000000005</v>
      </c>
      <c r="I22" s="140">
        <v>2610.3610000000003</v>
      </c>
      <c r="J22" s="247">
        <f t="shared" si="6"/>
        <v>1.2506256756163327E-2</v>
      </c>
      <c r="K22" s="215">
        <f t="shared" si="7"/>
        <v>1.427173320181681E-2</v>
      </c>
      <c r="L22" s="52">
        <f t="shared" si="0"/>
        <v>0.15252254945117039</v>
      </c>
      <c r="N22" s="27">
        <f t="shared" si="1"/>
        <v>4.2311849651590743</v>
      </c>
      <c r="O22" s="152">
        <f t="shared" si="2"/>
        <v>3.9512668794909183</v>
      </c>
      <c r="P22" s="52">
        <f t="shared" si="8"/>
        <v>-6.6155955831071145E-2</v>
      </c>
    </row>
    <row r="23" spans="1:16" ht="20.100000000000001" customHeight="1" x14ac:dyDescent="0.25">
      <c r="A23" s="8" t="s">
        <v>162</v>
      </c>
      <c r="B23" s="19">
        <v>1067.48</v>
      </c>
      <c r="C23" s="140">
        <v>1102.7600000000002</v>
      </c>
      <c r="D23" s="247">
        <f t="shared" si="3"/>
        <v>2.0070900963430689E-3</v>
      </c>
      <c r="E23" s="215">
        <f t="shared" si="4"/>
        <v>1.9794346014200661E-3</v>
      </c>
      <c r="F23" s="52">
        <f t="shared" si="5"/>
        <v>3.3049799527860191E-2</v>
      </c>
      <c r="H23" s="19">
        <v>2264.0820000000003</v>
      </c>
      <c r="I23" s="140">
        <v>2478.4660000000003</v>
      </c>
      <c r="J23" s="247">
        <f t="shared" si="6"/>
        <v>1.2501679231107879E-2</v>
      </c>
      <c r="K23" s="215">
        <f t="shared" si="7"/>
        <v>1.3550618286809412E-2</v>
      </c>
      <c r="L23" s="52">
        <f t="shared" si="0"/>
        <v>9.4689149951282678E-2</v>
      </c>
      <c r="N23" s="27">
        <f t="shared" si="1"/>
        <v>21.209596432720055</v>
      </c>
      <c r="O23" s="152">
        <f t="shared" si="2"/>
        <v>22.475116979215784</v>
      </c>
      <c r="P23" s="52">
        <f t="shared" si="8"/>
        <v>5.9667356260650485E-2</v>
      </c>
    </row>
    <row r="24" spans="1:16" ht="20.100000000000001" customHeight="1" x14ac:dyDescent="0.25">
      <c r="A24" s="8" t="s">
        <v>198</v>
      </c>
      <c r="B24" s="19">
        <v>6877.7699999999995</v>
      </c>
      <c r="C24" s="140">
        <v>9425.3000000000029</v>
      </c>
      <c r="D24" s="247">
        <f t="shared" si="3"/>
        <v>1.2931674646761971E-2</v>
      </c>
      <c r="E24" s="215">
        <f t="shared" si="4"/>
        <v>1.6918245990754605E-2</v>
      </c>
      <c r="F24" s="52">
        <f t="shared" ref="F24:F25" si="9">(C24-B24)/B24</f>
        <v>0.37040058042068918</v>
      </c>
      <c r="H24" s="19">
        <v>1373.4460000000006</v>
      </c>
      <c r="I24" s="140">
        <v>1926.4540000000002</v>
      </c>
      <c r="J24" s="247">
        <f t="shared" si="6"/>
        <v>7.5838160160489757E-3</v>
      </c>
      <c r="K24" s="215">
        <f t="shared" si="7"/>
        <v>1.0532580556318762E-2</v>
      </c>
      <c r="L24" s="52">
        <f t="shared" si="0"/>
        <v>0.40264269581767276</v>
      </c>
      <c r="N24" s="27">
        <f t="shared" si="1"/>
        <v>1.9969350530767978</v>
      </c>
      <c r="O24" s="152">
        <f t="shared" si="2"/>
        <v>2.0439179654758997</v>
      </c>
      <c r="P24" s="52">
        <f t="shared" ref="P24:P27" si="10">(O24-N24)/N24</f>
        <v>2.3527511486521564E-2</v>
      </c>
    </row>
    <row r="25" spans="1:16" ht="20.100000000000001" customHeight="1" x14ac:dyDescent="0.25">
      <c r="A25" s="8" t="s">
        <v>164</v>
      </c>
      <c r="B25" s="19">
        <v>5036.9799999999996</v>
      </c>
      <c r="C25" s="140">
        <v>5351.8799999999992</v>
      </c>
      <c r="D25" s="247">
        <f t="shared" si="3"/>
        <v>9.4705968013247196E-3</v>
      </c>
      <c r="E25" s="215">
        <f t="shared" si="4"/>
        <v>9.6065294847909061E-3</v>
      </c>
      <c r="F25" s="52">
        <f t="shared" si="9"/>
        <v>6.2517619684811065E-2</v>
      </c>
      <c r="H25" s="19">
        <v>1832.69</v>
      </c>
      <c r="I25" s="140">
        <v>1842.2350000000001</v>
      </c>
      <c r="J25" s="247">
        <f t="shared" si="6"/>
        <v>1.0119643418418192E-2</v>
      </c>
      <c r="K25" s="215">
        <f t="shared" si="7"/>
        <v>1.0072126581361347E-2</v>
      </c>
      <c r="L25" s="52">
        <f t="shared" si="0"/>
        <v>5.208191238016289E-3</v>
      </c>
      <c r="N25" s="27">
        <f t="shared" si="1"/>
        <v>3.6384698767912522</v>
      </c>
      <c r="O25" s="152">
        <f t="shared" si="2"/>
        <v>3.4422203038932118</v>
      </c>
      <c r="P25" s="52">
        <f t="shared" si="10"/>
        <v>-5.3937391140671455E-2</v>
      </c>
    </row>
    <row r="26" spans="1:16" ht="20.100000000000001" customHeight="1" x14ac:dyDescent="0.25">
      <c r="A26" s="8" t="s">
        <v>199</v>
      </c>
      <c r="B26" s="19">
        <v>7140.8300000000008</v>
      </c>
      <c r="C26" s="140">
        <v>5501.26</v>
      </c>
      <c r="D26" s="247">
        <f t="shared" si="3"/>
        <v>1.3426283558164538E-2</v>
      </c>
      <c r="E26" s="215">
        <f t="shared" si="4"/>
        <v>9.8746639299649511E-3</v>
      </c>
      <c r="F26" s="52">
        <f t="shared" si="5"/>
        <v>-0.22960496188818394</v>
      </c>
      <c r="H26" s="19">
        <v>2249.5520000000001</v>
      </c>
      <c r="I26" s="140">
        <v>1717.2210000000005</v>
      </c>
      <c r="J26" s="247">
        <f t="shared" si="6"/>
        <v>1.2421448303417097E-2</v>
      </c>
      <c r="K26" s="215">
        <f t="shared" si="7"/>
        <v>9.3886324384087356E-3</v>
      </c>
      <c r="L26" s="52">
        <f t="shared" si="0"/>
        <v>-0.23663867294465726</v>
      </c>
      <c r="N26" s="27">
        <f t="shared" si="1"/>
        <v>3.1502668457308181</v>
      </c>
      <c r="O26" s="152">
        <f t="shared" si="2"/>
        <v>3.1215048916066506</v>
      </c>
      <c r="P26" s="52">
        <f t="shared" si="10"/>
        <v>-9.130005657503314E-3</v>
      </c>
    </row>
    <row r="27" spans="1:16" ht="20.100000000000001" customHeight="1" x14ac:dyDescent="0.25">
      <c r="A27" s="8" t="s">
        <v>201</v>
      </c>
      <c r="B27" s="19">
        <v>6570.02</v>
      </c>
      <c r="C27" s="140">
        <v>7437.2599999999993</v>
      </c>
      <c r="D27" s="247">
        <f t="shared" si="3"/>
        <v>1.2353039002862715E-2</v>
      </c>
      <c r="E27" s="215">
        <f t="shared" si="4"/>
        <v>1.3349749522794984E-2</v>
      </c>
      <c r="F27" s="52">
        <f t="shared" si="5"/>
        <v>0.13199959817473902</v>
      </c>
      <c r="H27" s="19">
        <v>1475.2449999999999</v>
      </c>
      <c r="I27" s="140">
        <v>1690.4580000000003</v>
      </c>
      <c r="J27" s="247">
        <f t="shared" si="6"/>
        <v>8.1459239450230765E-3</v>
      </c>
      <c r="K27" s="215">
        <f t="shared" si="7"/>
        <v>9.2423099965394991E-3</v>
      </c>
      <c r="L27" s="52">
        <f t="shared" si="0"/>
        <v>0.14588288724923687</v>
      </c>
      <c r="N27" s="27">
        <f t="shared" si="1"/>
        <v>2.2454193442333508</v>
      </c>
      <c r="O27" s="152">
        <f t="shared" si="2"/>
        <v>2.2729580517556203</v>
      </c>
      <c r="P27" s="52">
        <f t="shared" si="10"/>
        <v>1.2264393995265944E-2</v>
      </c>
    </row>
    <row r="28" spans="1:16" ht="20.100000000000001" customHeight="1" x14ac:dyDescent="0.25">
      <c r="A28" s="8" t="s">
        <v>200</v>
      </c>
      <c r="B28" s="19">
        <v>2752.3200000000011</v>
      </c>
      <c r="C28" s="140">
        <v>3015.16</v>
      </c>
      <c r="D28" s="247">
        <f t="shared" si="3"/>
        <v>5.1749486772276372E-3</v>
      </c>
      <c r="E28" s="215">
        <f t="shared" si="4"/>
        <v>5.4121586136763435E-3</v>
      </c>
      <c r="F28" s="52">
        <f t="shared" si="5"/>
        <v>9.5497616556213916E-2</v>
      </c>
      <c r="H28" s="19">
        <v>1469.0819999999999</v>
      </c>
      <c r="I28" s="140">
        <v>1688.0830000000001</v>
      </c>
      <c r="J28" s="247">
        <f t="shared" si="6"/>
        <v>8.1118934421078471E-3</v>
      </c>
      <c r="K28" s="215">
        <f t="shared" si="7"/>
        <v>9.2293250621360498E-3</v>
      </c>
      <c r="L28" s="52">
        <f t="shared" si="0"/>
        <v>0.14907336690531925</v>
      </c>
      <c r="N28" s="27">
        <f t="shared" si="1"/>
        <v>5.3376133589117529</v>
      </c>
      <c r="O28" s="152">
        <f t="shared" si="2"/>
        <v>5.5986514811817623</v>
      </c>
      <c r="P28" s="52">
        <f t="shared" si="8"/>
        <v>4.8905401106690595E-2</v>
      </c>
    </row>
    <row r="29" spans="1:16" ht="20.100000000000001" customHeight="1" x14ac:dyDescent="0.25">
      <c r="A29" s="8" t="s">
        <v>196</v>
      </c>
      <c r="B29" s="19">
        <v>6794.6500000000005</v>
      </c>
      <c r="C29" s="140">
        <v>5155.84</v>
      </c>
      <c r="D29" s="247">
        <f t="shared" si="3"/>
        <v>1.277539131704335E-2</v>
      </c>
      <c r="E29" s="215">
        <f t="shared" si="4"/>
        <v>9.2546411688723129E-3</v>
      </c>
      <c r="F29" s="52">
        <f>(C29-B29)/B29</f>
        <v>-0.24119123133641912</v>
      </c>
      <c r="H29" s="19">
        <v>2003.2619999999999</v>
      </c>
      <c r="I29" s="140">
        <v>1580.7719999999999</v>
      </c>
      <c r="J29" s="247">
        <f t="shared" si="6"/>
        <v>1.1061498187728018E-2</v>
      </c>
      <c r="K29" s="215">
        <f t="shared" si="7"/>
        <v>8.6426192533915255E-3</v>
      </c>
      <c r="L29" s="52">
        <f t="shared" si="0"/>
        <v>-0.21090102043566944</v>
      </c>
      <c r="N29" s="27">
        <f t="shared" si="1"/>
        <v>2.9482931423987986</v>
      </c>
      <c r="O29" s="152">
        <f t="shared" si="2"/>
        <v>3.0659834285004961</v>
      </c>
      <c r="P29" s="52">
        <f>(O29-N29)/N29</f>
        <v>3.9918108687775199E-2</v>
      </c>
    </row>
    <row r="30" spans="1:16" ht="20.100000000000001" customHeight="1" x14ac:dyDescent="0.25">
      <c r="A30" s="8" t="s">
        <v>194</v>
      </c>
      <c r="B30" s="19">
        <v>3206.2</v>
      </c>
      <c r="C30" s="140">
        <v>4187.7499999999991</v>
      </c>
      <c r="D30" s="247">
        <f t="shared" si="3"/>
        <v>6.0283398910472774E-3</v>
      </c>
      <c r="E30" s="215">
        <f t="shared" si="4"/>
        <v>7.5169368240568012E-3</v>
      </c>
      <c r="F30" s="52">
        <f t="shared" si="5"/>
        <v>0.30614122637390034</v>
      </c>
      <c r="H30" s="19">
        <v>1072.1120000000001</v>
      </c>
      <c r="I30" s="140">
        <v>1288.4830000000002</v>
      </c>
      <c r="J30" s="247">
        <f t="shared" si="6"/>
        <v>5.9199270714671683E-3</v>
      </c>
      <c r="K30" s="215">
        <f t="shared" si="7"/>
        <v>7.0445756778761744E-3</v>
      </c>
      <c r="L30" s="52">
        <f t="shared" si="0"/>
        <v>0.2018175339889863</v>
      </c>
      <c r="N30" s="27">
        <f t="shared" si="1"/>
        <v>3.3438712494541827</v>
      </c>
      <c r="O30" s="152">
        <f t="shared" si="2"/>
        <v>3.0767906393648152</v>
      </c>
      <c r="P30" s="52">
        <f t="shared" si="8"/>
        <v>-7.9871678711601946E-2</v>
      </c>
    </row>
    <row r="31" spans="1:16" ht="20.100000000000001" customHeight="1" x14ac:dyDescent="0.25">
      <c r="A31" s="8" t="s">
        <v>167</v>
      </c>
      <c r="B31" s="19">
        <v>1521.35</v>
      </c>
      <c r="C31" s="140">
        <v>1469.08</v>
      </c>
      <c r="D31" s="247">
        <f t="shared" si="3"/>
        <v>2.860462508029685E-3</v>
      </c>
      <c r="E31" s="215">
        <f t="shared" si="4"/>
        <v>2.6369724910716656E-3</v>
      </c>
      <c r="F31" s="52">
        <f t="shared" si="5"/>
        <v>-3.4357642882965778E-2</v>
      </c>
      <c r="H31" s="19">
        <v>1282.4480000000001</v>
      </c>
      <c r="I31" s="140">
        <v>1142.875</v>
      </c>
      <c r="J31" s="247">
        <f t="shared" si="6"/>
        <v>7.0813484346308282E-3</v>
      </c>
      <c r="K31" s="215">
        <f t="shared" si="7"/>
        <v>6.2484871184584753E-3</v>
      </c>
      <c r="L31" s="52">
        <f t="shared" si="0"/>
        <v>-0.10883326263521023</v>
      </c>
      <c r="N31" s="27">
        <f t="shared" si="1"/>
        <v>8.4296710158740602</v>
      </c>
      <c r="O31" s="152">
        <f t="shared" si="2"/>
        <v>7.7795286846189455</v>
      </c>
      <c r="P31" s="52">
        <f t="shared" si="8"/>
        <v>-7.712546907593669E-2</v>
      </c>
    </row>
    <row r="32" spans="1:16" ht="20.100000000000001" customHeight="1" thickBot="1" x14ac:dyDescent="0.3">
      <c r="A32" s="8" t="s">
        <v>17</v>
      </c>
      <c r="B32" s="19">
        <f>B33-SUM(B7:B31)</f>
        <v>32036.630000000063</v>
      </c>
      <c r="C32" s="140">
        <f>C33-SUM(C7:C31)</f>
        <v>32954.450000000536</v>
      </c>
      <c r="D32" s="247">
        <f t="shared" si="3"/>
        <v>6.0235697898983948E-2</v>
      </c>
      <c r="E32" s="215">
        <f t="shared" si="4"/>
        <v>5.9152652073677446E-2</v>
      </c>
      <c r="F32" s="52">
        <f t="shared" si="5"/>
        <v>2.8649080755387531E-2</v>
      </c>
      <c r="H32" s="19">
        <f>H33-SUM(H7:H31)</f>
        <v>10005.41499999995</v>
      </c>
      <c r="I32" s="140">
        <f>I33-SUM(I7:I31)</f>
        <v>10535.607000000076</v>
      </c>
      <c r="J32" s="247">
        <f t="shared" si="6"/>
        <v>5.5247331547229557E-2</v>
      </c>
      <c r="K32" s="215">
        <f t="shared" si="7"/>
        <v>5.760175401915469E-2</v>
      </c>
      <c r="L32" s="52">
        <f t="shared" si="0"/>
        <v>5.2990505641208191E-2</v>
      </c>
      <c r="N32" s="27">
        <f t="shared" si="1"/>
        <v>3.1231171942866434</v>
      </c>
      <c r="O32" s="152">
        <f t="shared" si="2"/>
        <v>3.1970210396471206</v>
      </c>
      <c r="P32" s="52">
        <f t="shared" si="8"/>
        <v>2.3663487715310579E-2</v>
      </c>
    </row>
    <row r="33" spans="1:16" ht="26.25" customHeight="1" thickBot="1" x14ac:dyDescent="0.3">
      <c r="A33" s="12" t="s">
        <v>18</v>
      </c>
      <c r="B33" s="17">
        <v>531854.55000000016</v>
      </c>
      <c r="C33" s="145">
        <v>557108.58000000066</v>
      </c>
      <c r="D33" s="243">
        <f>SUM(D7:D32)</f>
        <v>0.99999999999999956</v>
      </c>
      <c r="E33" s="244">
        <f>SUM(E7:E32)</f>
        <v>0.99999999999999989</v>
      </c>
      <c r="F33" s="57">
        <f t="shared" si="5"/>
        <v>4.7482963152238683E-2</v>
      </c>
      <c r="G33" s="1"/>
      <c r="H33" s="17">
        <v>181102.23099999991</v>
      </c>
      <c r="I33" s="145">
        <v>182904.27400000009</v>
      </c>
      <c r="J33" s="243">
        <f>SUM(J7:J32)</f>
        <v>1.0000000000000002</v>
      </c>
      <c r="K33" s="244">
        <f>SUM(K7:K32)</f>
        <v>1</v>
      </c>
      <c r="L33" s="57">
        <f t="shared" si="0"/>
        <v>9.9504185566890151E-3</v>
      </c>
      <c r="N33" s="29">
        <f t="shared" si="1"/>
        <v>3.4051082387092455</v>
      </c>
      <c r="O33" s="146">
        <f t="shared" si="2"/>
        <v>3.2830992120063893</v>
      </c>
      <c r="P33" s="57">
        <f t="shared" si="8"/>
        <v>-3.5831174268077137E-2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9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2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L5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189</v>
      </c>
      <c r="B39" s="39">
        <v>50654.150000000009</v>
      </c>
      <c r="C39" s="147">
        <v>49929.059999999983</v>
      </c>
      <c r="D39" s="247">
        <f t="shared" ref="D39:D61" si="11">B39/$B$62</f>
        <v>0.2509680802187807</v>
      </c>
      <c r="E39" s="246">
        <f t="shared" ref="E39:E61" si="12">C39/$C$62</f>
        <v>0.24291330984202744</v>
      </c>
      <c r="F39" s="52">
        <f>(C39-B39)/B39</f>
        <v>-1.4314523094357037E-2</v>
      </c>
      <c r="H39" s="39">
        <v>12303.044999999998</v>
      </c>
      <c r="I39" s="147">
        <v>12291.209999999995</v>
      </c>
      <c r="J39" s="247">
        <f t="shared" ref="J39:J61" si="13">H39/$H$62</f>
        <v>0.23046284724145516</v>
      </c>
      <c r="K39" s="246">
        <f t="shared" ref="K39:K61" si="14">I39/$I$62</f>
        <v>0.22259368628169918</v>
      </c>
      <c r="L39" s="52">
        <f t="shared" ref="L39:L62" si="15">(I39-H39)/H39</f>
        <v>-9.6195697894324258E-4</v>
      </c>
      <c r="N39" s="27">
        <f t="shared" ref="N39:N62" si="16">(H39/B39)*10</f>
        <v>2.4288325833125217</v>
      </c>
      <c r="O39" s="151">
        <f t="shared" ref="O39:O62" si="17">(I39/C39)*10</f>
        <v>2.4617347092054205</v>
      </c>
      <c r="P39" s="61">
        <f t="shared" si="8"/>
        <v>1.3546477480150467E-2</v>
      </c>
    </row>
    <row r="40" spans="1:16" ht="20.100000000000001" customHeight="1" x14ac:dyDescent="0.25">
      <c r="A40" s="38" t="s">
        <v>192</v>
      </c>
      <c r="B40" s="19">
        <v>23400.059999999998</v>
      </c>
      <c r="C40" s="140">
        <v>29911.02</v>
      </c>
      <c r="D40" s="247">
        <f t="shared" si="11"/>
        <v>0.11593656462904382</v>
      </c>
      <c r="E40" s="215">
        <f t="shared" si="12"/>
        <v>0.14552216422562497</v>
      </c>
      <c r="F40" s="52">
        <f t="shared" ref="F40:F62" si="18">(C40-B40)/B40</f>
        <v>0.27824544039630683</v>
      </c>
      <c r="H40" s="19">
        <v>5633.8149999999987</v>
      </c>
      <c r="I40" s="140">
        <v>7406.6239999999998</v>
      </c>
      <c r="J40" s="247">
        <f t="shared" si="13"/>
        <v>0.10553363380623403</v>
      </c>
      <c r="K40" s="215">
        <f t="shared" si="14"/>
        <v>0.13413388421990222</v>
      </c>
      <c r="L40" s="52">
        <f t="shared" si="15"/>
        <v>0.3146729170198172</v>
      </c>
      <c r="N40" s="27">
        <f t="shared" si="16"/>
        <v>2.4076070745117746</v>
      </c>
      <c r="O40" s="152">
        <f t="shared" si="17"/>
        <v>2.4762191326139997</v>
      </c>
      <c r="P40" s="52">
        <f t="shared" si="8"/>
        <v>2.8498029777611702E-2</v>
      </c>
    </row>
    <row r="41" spans="1:16" ht="20.100000000000001" customHeight="1" x14ac:dyDescent="0.25">
      <c r="A41" s="38" t="s">
        <v>190</v>
      </c>
      <c r="B41" s="19">
        <v>34519.869999999995</v>
      </c>
      <c r="C41" s="140">
        <v>29494.730000000007</v>
      </c>
      <c r="D41" s="247">
        <f t="shared" si="11"/>
        <v>0.17103012296725695</v>
      </c>
      <c r="E41" s="215">
        <f t="shared" si="12"/>
        <v>0.14349684306487936</v>
      </c>
      <c r="F41" s="52">
        <f t="shared" si="18"/>
        <v>-0.14557239062603622</v>
      </c>
      <c r="H41" s="19">
        <v>7629.3360000000011</v>
      </c>
      <c r="I41" s="140">
        <v>7058.4790000000003</v>
      </c>
      <c r="J41" s="247">
        <f t="shared" si="13"/>
        <v>0.14291409135882499</v>
      </c>
      <c r="K41" s="215">
        <f t="shared" si="14"/>
        <v>0.12782898186199423</v>
      </c>
      <c r="L41" s="52">
        <f t="shared" si="15"/>
        <v>-7.4823942738922594E-2</v>
      </c>
      <c r="N41" s="27">
        <f t="shared" si="16"/>
        <v>2.2101288330460114</v>
      </c>
      <c r="O41" s="152">
        <f t="shared" si="17"/>
        <v>2.3931322646452431</v>
      </c>
      <c r="P41" s="52">
        <f t="shared" si="8"/>
        <v>8.2802155631359911E-2</v>
      </c>
    </row>
    <row r="42" spans="1:16" ht="20.100000000000001" customHeight="1" x14ac:dyDescent="0.25">
      <c r="A42" s="38" t="s">
        <v>187</v>
      </c>
      <c r="B42" s="19">
        <v>23515.079999999998</v>
      </c>
      <c r="C42" s="140">
        <v>24890.670000000002</v>
      </c>
      <c r="D42" s="247">
        <f t="shared" si="11"/>
        <v>0.11650643597397339</v>
      </c>
      <c r="E42" s="215">
        <f t="shared" si="12"/>
        <v>0.12109731354617251</v>
      </c>
      <c r="F42" s="52">
        <f t="shared" si="18"/>
        <v>5.8498206257431566E-2</v>
      </c>
      <c r="H42" s="19">
        <v>6360.2030000000004</v>
      </c>
      <c r="I42" s="140">
        <v>6963.8039999999983</v>
      </c>
      <c r="J42" s="247">
        <f t="shared" si="13"/>
        <v>0.11914046420326391</v>
      </c>
      <c r="K42" s="215">
        <f t="shared" si="14"/>
        <v>0.12611441858883235</v>
      </c>
      <c r="L42" s="52">
        <f t="shared" si="15"/>
        <v>9.4902788480178663E-2</v>
      </c>
      <c r="N42" s="27">
        <f t="shared" si="16"/>
        <v>2.7047337283139168</v>
      </c>
      <c r="O42" s="152">
        <f t="shared" si="17"/>
        <v>2.797756749818304</v>
      </c>
      <c r="P42" s="52">
        <f t="shared" si="8"/>
        <v>3.439267256905771E-2</v>
      </c>
    </row>
    <row r="43" spans="1:16" ht="20.100000000000001" customHeight="1" x14ac:dyDescent="0.25">
      <c r="A43" s="38" t="s">
        <v>188</v>
      </c>
      <c r="B43" s="19">
        <v>11366.279999999999</v>
      </c>
      <c r="C43" s="140">
        <v>10814.289999999997</v>
      </c>
      <c r="D43" s="247">
        <f t="shared" si="11"/>
        <v>5.6314704142288875E-2</v>
      </c>
      <c r="E43" s="215">
        <f t="shared" si="12"/>
        <v>5.2613347367075187E-2</v>
      </c>
      <c r="F43" s="52">
        <f t="shared" si="18"/>
        <v>-4.856382211242391E-2</v>
      </c>
      <c r="H43" s="19">
        <v>3543.235999999999</v>
      </c>
      <c r="I43" s="140">
        <v>3428.8710000000001</v>
      </c>
      <c r="J43" s="247">
        <f t="shared" si="13"/>
        <v>6.6372532735467074E-2</v>
      </c>
      <c r="K43" s="215">
        <f t="shared" si="14"/>
        <v>6.2096818431579673E-2</v>
      </c>
      <c r="L43" s="52">
        <f t="shared" si="15"/>
        <v>-3.2276991992630157E-2</v>
      </c>
      <c r="N43" s="27">
        <f t="shared" si="16"/>
        <v>3.1173224661014851</v>
      </c>
      <c r="O43" s="152">
        <f t="shared" si="17"/>
        <v>3.1706852692132363</v>
      </c>
      <c r="P43" s="52">
        <f t="shared" si="8"/>
        <v>1.7118153059887516E-2</v>
      </c>
    </row>
    <row r="44" spans="1:16" ht="20.100000000000001" customHeight="1" x14ac:dyDescent="0.25">
      <c r="A44" s="38" t="s">
        <v>193</v>
      </c>
      <c r="B44" s="19">
        <v>11916.45</v>
      </c>
      <c r="C44" s="140">
        <v>8939.1800000000021</v>
      </c>
      <c r="D44" s="247">
        <f t="shared" si="11"/>
        <v>5.9040544151329928E-2</v>
      </c>
      <c r="E44" s="215">
        <f t="shared" si="12"/>
        <v>4.3490620513858186E-2</v>
      </c>
      <c r="F44" s="52">
        <f t="shared" si="18"/>
        <v>-0.24984538180414456</v>
      </c>
      <c r="H44" s="19">
        <v>3827.9990000000012</v>
      </c>
      <c r="I44" s="140">
        <v>3110.5790000000006</v>
      </c>
      <c r="J44" s="247">
        <f t="shared" si="13"/>
        <v>7.1706764364223935E-2</v>
      </c>
      <c r="K44" s="215">
        <f t="shared" si="14"/>
        <v>5.6332553595654283E-2</v>
      </c>
      <c r="L44" s="52">
        <f t="shared" si="15"/>
        <v>-0.18741384206213227</v>
      </c>
      <c r="N44" s="27">
        <f t="shared" si="16"/>
        <v>3.2123652597879411</v>
      </c>
      <c r="O44" s="152">
        <f t="shared" si="17"/>
        <v>3.4797140229864483</v>
      </c>
      <c r="P44" s="52">
        <f t="shared" si="8"/>
        <v>8.3224895545083749E-2</v>
      </c>
    </row>
    <row r="45" spans="1:16" ht="20.100000000000001" customHeight="1" x14ac:dyDescent="0.25">
      <c r="A45" s="38" t="s">
        <v>191</v>
      </c>
      <c r="B45" s="19">
        <v>6270.91</v>
      </c>
      <c r="C45" s="140">
        <v>8923.4499999999989</v>
      </c>
      <c r="D45" s="247">
        <f t="shared" si="11"/>
        <v>3.1069482834570391E-2</v>
      </c>
      <c r="E45" s="215">
        <f t="shared" si="12"/>
        <v>4.341409140708518E-2</v>
      </c>
      <c r="F45" s="52">
        <f t="shared" si="18"/>
        <v>0.42299124050576375</v>
      </c>
      <c r="H45" s="19">
        <v>2172.2440000000001</v>
      </c>
      <c r="I45" s="140">
        <v>2662.5110000000004</v>
      </c>
      <c r="J45" s="247">
        <f t="shared" si="13"/>
        <v>4.0690864509003062E-2</v>
      </c>
      <c r="K45" s="215">
        <f t="shared" si="14"/>
        <v>4.821804673873227E-2</v>
      </c>
      <c r="L45" s="52">
        <f t="shared" si="15"/>
        <v>0.22569610043807245</v>
      </c>
      <c r="N45" s="27">
        <f t="shared" si="16"/>
        <v>3.4640012374599545</v>
      </c>
      <c r="O45" s="152">
        <f t="shared" si="17"/>
        <v>2.9837237839624819</v>
      </c>
      <c r="P45" s="52">
        <f t="shared" si="8"/>
        <v>-0.13864817607560823</v>
      </c>
    </row>
    <row r="46" spans="1:16" ht="20.100000000000001" customHeight="1" x14ac:dyDescent="0.25">
      <c r="A46" s="38" t="s">
        <v>195</v>
      </c>
      <c r="B46" s="19">
        <v>5352.8999999999987</v>
      </c>
      <c r="C46" s="140">
        <v>6606.3899999999985</v>
      </c>
      <c r="D46" s="247">
        <f t="shared" si="11"/>
        <v>2.6521164339014882E-2</v>
      </c>
      <c r="E46" s="215">
        <f t="shared" si="12"/>
        <v>3.2141203159187691E-2</v>
      </c>
      <c r="F46" s="52">
        <f t="shared" si="18"/>
        <v>0.23417026284817577</v>
      </c>
      <c r="H46" s="19">
        <v>2264.9110000000005</v>
      </c>
      <c r="I46" s="140">
        <v>2610.3610000000003</v>
      </c>
      <c r="J46" s="247">
        <f t="shared" si="13"/>
        <v>4.2426719386013105E-2</v>
      </c>
      <c r="K46" s="215">
        <f t="shared" si="14"/>
        <v>4.7273610776805766E-2</v>
      </c>
      <c r="L46" s="52">
        <f t="shared" si="15"/>
        <v>0.15252254945117039</v>
      </c>
      <c r="N46" s="27">
        <f t="shared" si="16"/>
        <v>4.2311849651590743</v>
      </c>
      <c r="O46" s="152">
        <f t="shared" si="17"/>
        <v>3.9512668794909183</v>
      </c>
      <c r="P46" s="52">
        <f t="shared" si="8"/>
        <v>-6.6155955831071145E-2</v>
      </c>
    </row>
    <row r="47" spans="1:16" ht="20.100000000000001" customHeight="1" x14ac:dyDescent="0.25">
      <c r="A47" s="38" t="s">
        <v>199</v>
      </c>
      <c r="B47" s="19">
        <v>7140.8300000000008</v>
      </c>
      <c r="C47" s="140">
        <v>5501.26</v>
      </c>
      <c r="D47" s="247">
        <f t="shared" si="11"/>
        <v>3.5379537437084142E-2</v>
      </c>
      <c r="E47" s="215">
        <f t="shared" si="12"/>
        <v>2.6764559054417457E-2</v>
      </c>
      <c r="F47" s="52">
        <f t="shared" si="18"/>
        <v>-0.22960496188818394</v>
      </c>
      <c r="H47" s="19">
        <v>2249.5520000000001</v>
      </c>
      <c r="I47" s="140">
        <v>1717.2210000000005</v>
      </c>
      <c r="J47" s="247">
        <f t="shared" si="13"/>
        <v>4.213901184119135E-2</v>
      </c>
      <c r="K47" s="215">
        <f t="shared" si="14"/>
        <v>3.1098854592049599E-2</v>
      </c>
      <c r="L47" s="52">
        <f t="shared" si="15"/>
        <v>-0.23663867294465726</v>
      </c>
      <c r="N47" s="27">
        <f t="shared" si="16"/>
        <v>3.1502668457308181</v>
      </c>
      <c r="O47" s="152">
        <f t="shared" si="17"/>
        <v>3.1215048916066506</v>
      </c>
      <c r="P47" s="52">
        <f t="shared" si="8"/>
        <v>-9.130005657503314E-3</v>
      </c>
    </row>
    <row r="48" spans="1:16" ht="20.100000000000001" customHeight="1" x14ac:dyDescent="0.25">
      <c r="A48" s="38" t="s">
        <v>201</v>
      </c>
      <c r="B48" s="19">
        <v>6570.02</v>
      </c>
      <c r="C48" s="140">
        <v>7437.2599999999993</v>
      </c>
      <c r="D48" s="247">
        <f t="shared" si="11"/>
        <v>3.2551435694784997E-2</v>
      </c>
      <c r="E48" s="215">
        <f t="shared" si="12"/>
        <v>3.6183526041862542E-2</v>
      </c>
      <c r="F48" s="52">
        <f t="shared" si="18"/>
        <v>0.13199959817473902</v>
      </c>
      <c r="H48" s="19">
        <v>1475.2449999999999</v>
      </c>
      <c r="I48" s="140">
        <v>1690.4580000000003</v>
      </c>
      <c r="J48" s="247">
        <f t="shared" si="13"/>
        <v>2.763455413507148E-2</v>
      </c>
      <c r="K48" s="215">
        <f t="shared" si="14"/>
        <v>3.0614176938184998E-2</v>
      </c>
      <c r="L48" s="52">
        <f t="shared" si="15"/>
        <v>0.14588288724923687</v>
      </c>
      <c r="N48" s="27">
        <f t="shared" si="16"/>
        <v>2.2454193442333508</v>
      </c>
      <c r="O48" s="152">
        <f t="shared" si="17"/>
        <v>2.2729580517556203</v>
      </c>
      <c r="P48" s="52">
        <f t="shared" si="8"/>
        <v>1.2264393995265944E-2</v>
      </c>
    </row>
    <row r="49" spans="1:16" ht="20.100000000000001" customHeight="1" x14ac:dyDescent="0.25">
      <c r="A49" s="38" t="s">
        <v>196</v>
      </c>
      <c r="B49" s="19">
        <v>6794.6500000000005</v>
      </c>
      <c r="C49" s="140">
        <v>5155.84</v>
      </c>
      <c r="D49" s="247">
        <f t="shared" si="11"/>
        <v>3.3664374315994602E-2</v>
      </c>
      <c r="E49" s="215">
        <f t="shared" si="12"/>
        <v>2.5084032413506669E-2</v>
      </c>
      <c r="F49" s="52">
        <f t="shared" si="18"/>
        <v>-0.24119123133641912</v>
      </c>
      <c r="H49" s="19">
        <v>2003.2619999999999</v>
      </c>
      <c r="I49" s="140">
        <v>1580.7719999999999</v>
      </c>
      <c r="J49" s="247">
        <f t="shared" si="13"/>
        <v>3.7525463354040563E-2</v>
      </c>
      <c r="K49" s="215">
        <f t="shared" si="14"/>
        <v>2.8627764609903683E-2</v>
      </c>
      <c r="L49" s="52">
        <f t="shared" si="15"/>
        <v>-0.21090102043566944</v>
      </c>
      <c r="N49" s="27">
        <f t="shared" si="16"/>
        <v>2.9482931423987986</v>
      </c>
      <c r="O49" s="152">
        <f t="shared" si="17"/>
        <v>3.0659834285004961</v>
      </c>
      <c r="P49" s="52">
        <f t="shared" si="8"/>
        <v>3.9918108687775199E-2</v>
      </c>
    </row>
    <row r="50" spans="1:16" ht="20.100000000000001" customHeight="1" x14ac:dyDescent="0.25">
      <c r="A50" s="38" t="s">
        <v>194</v>
      </c>
      <c r="B50" s="19">
        <v>3206.2</v>
      </c>
      <c r="C50" s="140">
        <v>4187.7499999999991</v>
      </c>
      <c r="D50" s="247">
        <f t="shared" si="11"/>
        <v>1.5885250444385199E-2</v>
      </c>
      <c r="E50" s="215">
        <f t="shared" si="12"/>
        <v>2.0374111054583255E-2</v>
      </c>
      <c r="F50" s="52">
        <f t="shared" si="18"/>
        <v>0.30614122637390034</v>
      </c>
      <c r="H50" s="19">
        <v>1072.1120000000001</v>
      </c>
      <c r="I50" s="140">
        <v>1288.4830000000002</v>
      </c>
      <c r="J50" s="247">
        <f t="shared" si="13"/>
        <v>2.0082994419814853E-2</v>
      </c>
      <c r="K50" s="215">
        <f t="shared" si="14"/>
        <v>2.3334413835684423E-2</v>
      </c>
      <c r="L50" s="52">
        <f t="shared" si="15"/>
        <v>0.2018175339889863</v>
      </c>
      <c r="N50" s="27">
        <f t="shared" si="16"/>
        <v>3.3438712494541827</v>
      </c>
      <c r="O50" s="152">
        <f t="shared" si="17"/>
        <v>3.0767906393648152</v>
      </c>
      <c r="P50" s="52">
        <f t="shared" si="8"/>
        <v>-7.9871678711601946E-2</v>
      </c>
    </row>
    <row r="51" spans="1:16" ht="20.100000000000001" customHeight="1" x14ac:dyDescent="0.25">
      <c r="A51" s="38" t="s">
        <v>203</v>
      </c>
      <c r="B51" s="19">
        <v>3311.16</v>
      </c>
      <c r="C51" s="140">
        <v>6505.239999999998</v>
      </c>
      <c r="D51" s="247">
        <f t="shared" si="11"/>
        <v>1.6405279103434124E-2</v>
      </c>
      <c r="E51" s="215">
        <f t="shared" si="12"/>
        <v>3.1649091325107077E-2</v>
      </c>
      <c r="F51" s="52">
        <f t="shared" si="18"/>
        <v>0.9646407905386627</v>
      </c>
      <c r="H51" s="19">
        <v>558.71299999999997</v>
      </c>
      <c r="I51" s="140">
        <v>1087.0740000000001</v>
      </c>
      <c r="J51" s="247">
        <f t="shared" si="13"/>
        <v>1.046591220066375E-2</v>
      </c>
      <c r="K51" s="215">
        <f t="shared" si="14"/>
        <v>1.968689892378309E-2</v>
      </c>
      <c r="L51" s="52">
        <f t="shared" si="15"/>
        <v>0.9456751498533239</v>
      </c>
      <c r="N51" s="27">
        <f t="shared" si="16"/>
        <v>1.6873633409439592</v>
      </c>
      <c r="O51" s="152">
        <f t="shared" si="17"/>
        <v>1.6710743954104699</v>
      </c>
      <c r="P51" s="52">
        <f t="shared" si="8"/>
        <v>-9.6534902342828317E-3</v>
      </c>
    </row>
    <row r="52" spans="1:16" ht="20.100000000000001" customHeight="1" x14ac:dyDescent="0.25">
      <c r="A52" s="38" t="s">
        <v>205</v>
      </c>
      <c r="B52" s="19">
        <v>2283.35</v>
      </c>
      <c r="C52" s="140">
        <v>2053.92</v>
      </c>
      <c r="D52" s="247">
        <f t="shared" si="11"/>
        <v>1.1312951968743979E-2</v>
      </c>
      <c r="E52" s="215">
        <f t="shared" si="12"/>
        <v>9.992667703953113E-3</v>
      </c>
      <c r="F52" s="52">
        <f t="shared" si="18"/>
        <v>-0.10047955854336822</v>
      </c>
      <c r="H52" s="19">
        <v>628.34400000000028</v>
      </c>
      <c r="I52" s="140">
        <v>561.06599999999992</v>
      </c>
      <c r="J52" s="247">
        <f t="shared" si="13"/>
        <v>1.1770252590889896E-2</v>
      </c>
      <c r="K52" s="215">
        <f t="shared" si="14"/>
        <v>1.0160899471030748E-2</v>
      </c>
      <c r="L52" s="52">
        <f t="shared" si="15"/>
        <v>-0.107071922386464</v>
      </c>
      <c r="N52" s="27">
        <f t="shared" si="16"/>
        <v>2.7518514463398089</v>
      </c>
      <c r="O52" s="152">
        <f t="shared" si="17"/>
        <v>2.7316838046272491</v>
      </c>
      <c r="P52" s="52">
        <f t="shared" si="8"/>
        <v>-7.328753788430128E-3</v>
      </c>
    </row>
    <row r="53" spans="1:16" ht="20.100000000000001" customHeight="1" x14ac:dyDescent="0.25">
      <c r="A53" s="38" t="s">
        <v>207</v>
      </c>
      <c r="B53" s="19">
        <v>2523.3299999999995</v>
      </c>
      <c r="C53" s="140">
        <v>1549.0299999999997</v>
      </c>
      <c r="D53" s="247">
        <f t="shared" si="11"/>
        <v>1.2501942799522955E-2</v>
      </c>
      <c r="E53" s="215">
        <f t="shared" si="12"/>
        <v>7.5362925788027219E-3</v>
      </c>
      <c r="F53" s="52">
        <f t="shared" si="18"/>
        <v>-0.38611675841051307</v>
      </c>
      <c r="H53" s="19">
        <v>624.66900000000021</v>
      </c>
      <c r="I53" s="140">
        <v>418.04199999999997</v>
      </c>
      <c r="J53" s="247">
        <f t="shared" si="13"/>
        <v>1.1701411831255807E-2</v>
      </c>
      <c r="K53" s="215">
        <f t="shared" si="14"/>
        <v>7.5707363067244078E-3</v>
      </c>
      <c r="L53" s="52">
        <f t="shared" si="15"/>
        <v>-0.33077838023017014</v>
      </c>
      <c r="N53" s="27">
        <f t="shared" si="16"/>
        <v>2.4755739439550131</v>
      </c>
      <c r="O53" s="152">
        <f t="shared" si="17"/>
        <v>2.69873404646779</v>
      </c>
      <c r="P53" s="52">
        <f t="shared" si="8"/>
        <v>9.0144793718523769E-2</v>
      </c>
    </row>
    <row r="54" spans="1:16" ht="20.100000000000001" customHeight="1" x14ac:dyDescent="0.25">
      <c r="A54" s="38" t="s">
        <v>204</v>
      </c>
      <c r="B54" s="19">
        <v>877.41999999999985</v>
      </c>
      <c r="C54" s="140">
        <v>706.14999999999986</v>
      </c>
      <c r="D54" s="247">
        <f t="shared" si="11"/>
        <v>4.3472136625639255E-3</v>
      </c>
      <c r="E54" s="215">
        <f t="shared" si="12"/>
        <v>3.435539017657206E-3</v>
      </c>
      <c r="F54" s="52">
        <f>(C54-B54)/B54</f>
        <v>-0.19519728294317432</v>
      </c>
      <c r="H54" s="19">
        <v>294.71599999999995</v>
      </c>
      <c r="I54" s="140">
        <v>312.18600000000004</v>
      </c>
      <c r="J54" s="247">
        <f t="shared" si="13"/>
        <v>5.5206730112433702E-3</v>
      </c>
      <c r="K54" s="215">
        <f t="shared" si="14"/>
        <v>5.6536852389259132E-3</v>
      </c>
      <c r="L54" s="52">
        <f t="shared" si="15"/>
        <v>5.9277406045142061E-2</v>
      </c>
      <c r="N54" s="27">
        <f t="shared" si="16"/>
        <v>3.3588931184609421</v>
      </c>
      <c r="O54" s="152">
        <f t="shared" si="17"/>
        <v>4.4209587198187368</v>
      </c>
      <c r="P54" s="52">
        <f t="shared" si="8"/>
        <v>0.31619511663545796</v>
      </c>
    </row>
    <row r="55" spans="1:16" ht="20.100000000000001" customHeight="1" x14ac:dyDescent="0.25">
      <c r="A55" s="38" t="s">
        <v>202</v>
      </c>
      <c r="B55" s="19">
        <v>302.13000000000011</v>
      </c>
      <c r="C55" s="140">
        <v>732.77999999999986</v>
      </c>
      <c r="D55" s="247">
        <f t="shared" si="11"/>
        <v>1.4969155750614754E-3</v>
      </c>
      <c r="E55" s="215">
        <f t="shared" si="12"/>
        <v>3.5650984654235609E-3</v>
      </c>
      <c r="F55" s="52">
        <f>(C55-B55)/B55</f>
        <v>1.4253798033958878</v>
      </c>
      <c r="H55" s="19">
        <v>111.246</v>
      </c>
      <c r="I55" s="140">
        <v>262.19299999999998</v>
      </c>
      <c r="J55" s="247">
        <f t="shared" si="13"/>
        <v>2.0838800397968895E-3</v>
      </c>
      <c r="K55" s="215">
        <f t="shared" si="14"/>
        <v>4.7483125247439074E-3</v>
      </c>
      <c r="L55" s="52">
        <f t="shared" si="15"/>
        <v>1.3568757528360571</v>
      </c>
      <c r="N55" s="27">
        <f t="shared" ref="N55:N56" si="19">(H55/B55)*10</f>
        <v>3.6820573925131548</v>
      </c>
      <c r="O55" s="152">
        <f t="shared" ref="O55:O56" si="20">(I55/C55)*10</f>
        <v>3.5780588989874182</v>
      </c>
      <c r="P55" s="52">
        <f t="shared" ref="P55:P56" si="21">(O55-N55)/N55</f>
        <v>-2.8244669335464462E-2</v>
      </c>
    </row>
    <row r="56" spans="1:16" ht="20.100000000000001" customHeight="1" x14ac:dyDescent="0.25">
      <c r="A56" s="38" t="s">
        <v>197</v>
      </c>
      <c r="B56" s="19">
        <v>354.39</v>
      </c>
      <c r="C56" s="140">
        <v>546.05000000000007</v>
      </c>
      <c r="D56" s="247">
        <f t="shared" si="11"/>
        <v>1.755839905491133E-3</v>
      </c>
      <c r="E56" s="215">
        <f t="shared" si="12"/>
        <v>2.6566254770115671E-3</v>
      </c>
      <c r="F56" s="52">
        <f t="shared" si="18"/>
        <v>0.54081661446429097</v>
      </c>
      <c r="H56" s="19">
        <v>140.76200000000003</v>
      </c>
      <c r="I56" s="140">
        <v>213.32900000000006</v>
      </c>
      <c r="J56" s="247">
        <f t="shared" si="13"/>
        <v>2.636779049690684E-3</v>
      </c>
      <c r="K56" s="215">
        <f t="shared" si="14"/>
        <v>3.8633859889131042E-3</v>
      </c>
      <c r="L56" s="52">
        <f t="shared" si="15"/>
        <v>0.51552975945212498</v>
      </c>
      <c r="N56" s="27">
        <f t="shared" si="19"/>
        <v>3.9719518045091573</v>
      </c>
      <c r="O56" s="152">
        <f t="shared" si="20"/>
        <v>3.9067667795989385</v>
      </c>
      <c r="P56" s="52">
        <f t="shared" si="21"/>
        <v>-1.6411333298711615E-2</v>
      </c>
    </row>
    <row r="57" spans="1:16" ht="20.100000000000001" customHeight="1" x14ac:dyDescent="0.25">
      <c r="A57" s="38" t="s">
        <v>206</v>
      </c>
      <c r="B57" s="19">
        <v>531.22000000000014</v>
      </c>
      <c r="C57" s="140">
        <v>521.9799999999999</v>
      </c>
      <c r="D57" s="247">
        <f t="shared" si="11"/>
        <v>2.6319514506475913E-3</v>
      </c>
      <c r="E57" s="215">
        <f t="shared" si="12"/>
        <v>2.5395208616253041E-3</v>
      </c>
      <c r="F57" s="52">
        <f t="shared" ref="F57:F58" si="22">(C57-B57)/B57</f>
        <v>-1.7393923421558363E-2</v>
      </c>
      <c r="H57" s="19">
        <v>163.00299999999999</v>
      </c>
      <c r="I57" s="140">
        <v>184.62999999999997</v>
      </c>
      <c r="J57" s="247">
        <f t="shared" si="13"/>
        <v>3.0534014537782245E-3</v>
      </c>
      <c r="K57" s="215">
        <f t="shared" si="14"/>
        <v>3.343647395023771E-3</v>
      </c>
      <c r="L57" s="52">
        <f t="shared" si="15"/>
        <v>0.13267853965877918</v>
      </c>
      <c r="N57" s="27">
        <f t="shared" si="16"/>
        <v>3.0684650427318241</v>
      </c>
      <c r="O57" s="152">
        <f t="shared" si="17"/>
        <v>3.5371087014828158</v>
      </c>
      <c r="P57" s="52">
        <f t="shared" ref="P57:P58" si="23">(O57-N57)/N57</f>
        <v>0.15272901995773197</v>
      </c>
    </row>
    <row r="58" spans="1:16" ht="20.100000000000001" customHeight="1" x14ac:dyDescent="0.25">
      <c r="A58" s="38" t="s">
        <v>208</v>
      </c>
      <c r="B58" s="19">
        <v>345.24</v>
      </c>
      <c r="C58" s="140">
        <v>350.27999999999992</v>
      </c>
      <c r="D58" s="247">
        <f t="shared" si="11"/>
        <v>1.7105058522299127E-3</v>
      </c>
      <c r="E58" s="215">
        <f t="shared" si="12"/>
        <v>1.7041713617573691E-3</v>
      </c>
      <c r="F58" s="52">
        <f t="shared" si="22"/>
        <v>1.459854014598513E-2</v>
      </c>
      <c r="H58" s="19">
        <v>138.61499999999995</v>
      </c>
      <c r="I58" s="140">
        <v>115.83500000000001</v>
      </c>
      <c r="J58" s="247">
        <f t="shared" si="13"/>
        <v>2.5965610603207825E-3</v>
      </c>
      <c r="K58" s="215">
        <f t="shared" si="14"/>
        <v>2.097770654837126E-3</v>
      </c>
      <c r="L58" s="52">
        <f t="shared" si="15"/>
        <v>-0.164340078635068</v>
      </c>
      <c r="N58" s="27">
        <f t="shared" si="16"/>
        <v>4.0150330205074711</v>
      </c>
      <c r="O58" s="152">
        <f t="shared" si="17"/>
        <v>3.3069258878611407</v>
      </c>
      <c r="P58" s="52">
        <f t="shared" si="23"/>
        <v>-0.1763639623957142</v>
      </c>
    </row>
    <row r="59" spans="1:16" ht="20.100000000000001" customHeight="1" x14ac:dyDescent="0.25">
      <c r="A59" s="38" t="s">
        <v>209</v>
      </c>
      <c r="B59" s="19">
        <v>399.69</v>
      </c>
      <c r="C59" s="140">
        <v>405.06999999999994</v>
      </c>
      <c r="D59" s="247">
        <f t="shared" si="11"/>
        <v>1.9802806281942237E-3</v>
      </c>
      <c r="E59" s="215">
        <f t="shared" si="12"/>
        <v>1.9707339657047433E-3</v>
      </c>
      <c r="F59" s="52">
        <f t="shared" ref="F59:F60" si="24">(C59-B59)/B59</f>
        <v>1.3460431834671717E-2</v>
      </c>
      <c r="H59" s="19">
        <v>102.569</v>
      </c>
      <c r="I59" s="140">
        <v>112.971</v>
      </c>
      <c r="J59" s="247">
        <f t="shared" si="13"/>
        <v>1.9213409183424768E-3</v>
      </c>
      <c r="K59" s="215">
        <f t="shared" si="14"/>
        <v>2.0459036443873178E-3</v>
      </c>
      <c r="L59" s="52">
        <f t="shared" si="15"/>
        <v>0.10141465745010676</v>
      </c>
      <c r="N59" s="27">
        <f t="shared" si="16"/>
        <v>2.5662138157071728</v>
      </c>
      <c r="O59" s="152">
        <f t="shared" si="17"/>
        <v>2.7889253709235446</v>
      </c>
      <c r="P59" s="52">
        <f t="shared" ref="P59" si="25">(O59-N59)/N59</f>
        <v>8.6786047933032087E-2</v>
      </c>
    </row>
    <row r="60" spans="1:16" ht="20.100000000000001" customHeight="1" x14ac:dyDescent="0.25">
      <c r="A60" s="38" t="s">
        <v>221</v>
      </c>
      <c r="B60" s="19">
        <v>7.9899999999999984</v>
      </c>
      <c r="C60" s="140">
        <v>197.94</v>
      </c>
      <c r="D60" s="247">
        <f t="shared" si="11"/>
        <v>3.9586785306792376E-5</v>
      </c>
      <c r="E60" s="215">
        <f t="shared" si="12"/>
        <v>9.6301153176388515E-4</v>
      </c>
      <c r="F60" s="52">
        <f t="shared" si="24"/>
        <v>23.773466833541931</v>
      </c>
      <c r="H60" s="19">
        <v>4.5519999999999996</v>
      </c>
      <c r="I60" s="140">
        <v>60.933000000000007</v>
      </c>
      <c r="J60" s="247">
        <f t="shared" si="13"/>
        <v>8.5268881048805714E-5</v>
      </c>
      <c r="K60" s="215">
        <f t="shared" si="14"/>
        <v>1.103496001305224E-3</v>
      </c>
      <c r="L60" s="52">
        <f t="shared" si="15"/>
        <v>12.385984182776804</v>
      </c>
      <c r="N60" s="27">
        <f t="shared" ref="N60" si="26">(H60/B60)*10</f>
        <v>5.6971214017521907</v>
      </c>
      <c r="O60" s="152">
        <f t="shared" ref="O60" si="27">(I60/C60)*10</f>
        <v>3.0783570779023952</v>
      </c>
      <c r="P60" s="52">
        <f t="shared" ref="P60" si="28">(O60-N60)/N60</f>
        <v>-0.45966447600087573</v>
      </c>
    </row>
    <row r="61" spans="1:16" ht="20.100000000000001" customHeight="1" thickBot="1" x14ac:dyDescent="0.3">
      <c r="A61" s="8" t="s">
        <v>17</v>
      </c>
      <c r="B61" s="19">
        <f>B62-SUM(B39:B60)</f>
        <v>191.70999999999185</v>
      </c>
      <c r="C61" s="140">
        <f>C62-SUM(C39:C60)</f>
        <v>183.36999999993714</v>
      </c>
      <c r="D61" s="247">
        <f t="shared" si="11"/>
        <v>9.4983512029597566E-4</v>
      </c>
      <c r="E61" s="215">
        <f t="shared" si="12"/>
        <v>8.9212602091281741E-4</v>
      </c>
      <c r="F61" s="52">
        <f t="shared" si="18"/>
        <v>-4.3503207970659173E-2</v>
      </c>
      <c r="H61" s="19">
        <f>H62-SUM(H39:H60)</f>
        <v>81.921999999998661</v>
      </c>
      <c r="I61" s="140">
        <f>I62-SUM(I39:I60)</f>
        <v>80.510999999998603</v>
      </c>
      <c r="J61" s="247">
        <f t="shared" si="13"/>
        <v>1.5345776083655861E-3</v>
      </c>
      <c r="K61" s="215">
        <f t="shared" si="14"/>
        <v>1.4580533793032238E-3</v>
      </c>
      <c r="L61" s="52">
        <f t="shared" si="15"/>
        <v>-1.7223700593248226E-2</v>
      </c>
      <c r="N61" s="27">
        <f t="shared" si="16"/>
        <v>4.2732251838715847</v>
      </c>
      <c r="O61" s="152">
        <f t="shared" si="17"/>
        <v>4.3906309647175767</v>
      </c>
      <c r="P61" s="52">
        <f t="shared" si="8"/>
        <v>2.7474747010552171E-2</v>
      </c>
    </row>
    <row r="62" spans="1:16" ht="26.25" customHeight="1" thickBot="1" x14ac:dyDescent="0.3">
      <c r="A62" s="12" t="s">
        <v>18</v>
      </c>
      <c r="B62" s="17">
        <v>201835.03</v>
      </c>
      <c r="C62" s="145">
        <v>205542.70999999996</v>
      </c>
      <c r="D62" s="253">
        <f>SUM(D39:D61)</f>
        <v>0.99999999999999978</v>
      </c>
      <c r="E62" s="254">
        <f>SUM(E39:E61)</f>
        <v>1</v>
      </c>
      <c r="F62" s="57">
        <f t="shared" si="18"/>
        <v>1.8369853835580294E-2</v>
      </c>
      <c r="G62" s="1"/>
      <c r="H62" s="17">
        <v>53384.071000000011</v>
      </c>
      <c r="I62" s="145">
        <v>55218.142999999967</v>
      </c>
      <c r="J62" s="253">
        <f>SUM(J39:J61)</f>
        <v>0.99999999999999989</v>
      </c>
      <c r="K62" s="254">
        <f>SUM(K39:K61)</f>
        <v>1.0000000000000007</v>
      </c>
      <c r="L62" s="57">
        <f t="shared" si="15"/>
        <v>3.4356165905742857E-2</v>
      </c>
      <c r="M62" s="1"/>
      <c r="N62" s="29">
        <f t="shared" si="16"/>
        <v>2.6449358666828058</v>
      </c>
      <c r="O62" s="146">
        <f t="shared" si="17"/>
        <v>2.6864559195507338</v>
      </c>
      <c r="P62" s="57">
        <f t="shared" si="8"/>
        <v>1.5697943148996335E-2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L37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156</v>
      </c>
      <c r="B68" s="39">
        <v>57867.959999999992</v>
      </c>
      <c r="C68" s="147">
        <v>56503.740000000027</v>
      </c>
      <c r="D68" s="247">
        <f>B68/$B$96</f>
        <v>0.17534708249984715</v>
      </c>
      <c r="E68" s="246">
        <f>C68/$C$96</f>
        <v>0.16072020870512821</v>
      </c>
      <c r="F68" s="61">
        <f t="shared" ref="F68:F75" si="29">(C68-B68)/B68</f>
        <v>-2.3574703514690425E-2</v>
      </c>
      <c r="H68" s="19">
        <v>24688.478000000006</v>
      </c>
      <c r="I68" s="147">
        <v>25139.650999999994</v>
      </c>
      <c r="J68" s="245">
        <f>H68/$H$96</f>
        <v>0.19330436642682611</v>
      </c>
      <c r="K68" s="246">
        <f>I68/$I$96</f>
        <v>0.1968863086626064</v>
      </c>
      <c r="L68" s="61">
        <f t="shared" ref="L68:L96" si="30">(I68-H68)/H68</f>
        <v>1.8274638072058869E-2</v>
      </c>
      <c r="N68" s="41">
        <f t="shared" ref="N68:N96" si="31">(H68/B68)*10</f>
        <v>4.266346696859542</v>
      </c>
      <c r="O68" s="149">
        <f t="shared" ref="O68:O96" si="32">(I68/C68)*10</f>
        <v>4.449201238714461</v>
      </c>
      <c r="P68" s="61">
        <f t="shared" si="8"/>
        <v>4.2859747425008435E-2</v>
      </c>
    </row>
    <row r="69" spans="1:16" ht="20.100000000000001" customHeight="1" x14ac:dyDescent="0.25">
      <c r="A69" s="38" t="s">
        <v>155</v>
      </c>
      <c r="B69" s="19">
        <v>70832.92</v>
      </c>
      <c r="C69" s="140">
        <v>71758.810000000012</v>
      </c>
      <c r="D69" s="247">
        <f t="shared" ref="D69:D95" si="33">B69/$B$96</f>
        <v>0.21463251628267307</v>
      </c>
      <c r="E69" s="215">
        <f t="shared" ref="E69:E95" si="34">C69/$C$96</f>
        <v>0.20411199187224841</v>
      </c>
      <c r="F69" s="52">
        <f t="shared" si="29"/>
        <v>1.3071464511134286E-2</v>
      </c>
      <c r="H69" s="19">
        <v>24754.466999999993</v>
      </c>
      <c r="I69" s="140">
        <v>23686.576999999997</v>
      </c>
      <c r="J69" s="214">
        <f t="shared" ref="J69:J96" si="35">H69/$H$96</f>
        <v>0.19382104314687898</v>
      </c>
      <c r="K69" s="215">
        <f t="shared" ref="K69:K96" si="36">I69/$I$96</f>
        <v>0.18550626300988005</v>
      </c>
      <c r="L69" s="52">
        <f t="shared" si="30"/>
        <v>-4.3139284719804147E-2</v>
      </c>
      <c r="N69" s="40">
        <f t="shared" si="31"/>
        <v>3.4947686753560343</v>
      </c>
      <c r="O69" s="143">
        <f t="shared" si="32"/>
        <v>3.3008597829311821</v>
      </c>
      <c r="P69" s="52">
        <f t="shared" si="8"/>
        <v>-5.5485472841803322E-2</v>
      </c>
    </row>
    <row r="70" spans="1:16" ht="20.100000000000001" customHeight="1" x14ac:dyDescent="0.25">
      <c r="A70" s="38" t="s">
        <v>159</v>
      </c>
      <c r="B70" s="19">
        <v>38281.539999999994</v>
      </c>
      <c r="C70" s="140">
        <v>39324.310000000005</v>
      </c>
      <c r="D70" s="247">
        <f t="shared" si="33"/>
        <v>0.11599780522073352</v>
      </c>
      <c r="E70" s="215">
        <f t="shared" si="34"/>
        <v>0.11185474289640222</v>
      </c>
      <c r="F70" s="52">
        <f t="shared" si="29"/>
        <v>2.7239499769340824E-2</v>
      </c>
      <c r="H70" s="19">
        <v>16094.502</v>
      </c>
      <c r="I70" s="140">
        <v>16275.416999999999</v>
      </c>
      <c r="J70" s="214">
        <f t="shared" si="35"/>
        <v>0.12601576784382112</v>
      </c>
      <c r="K70" s="215">
        <f t="shared" si="36"/>
        <v>0.12746425060056052</v>
      </c>
      <c r="L70" s="52">
        <f t="shared" si="30"/>
        <v>1.1240795148554398E-2</v>
      </c>
      <c r="N70" s="40">
        <f t="shared" si="31"/>
        <v>4.2042462241592169</v>
      </c>
      <c r="O70" s="143">
        <f t="shared" si="32"/>
        <v>4.1387673426437734</v>
      </c>
      <c r="P70" s="52">
        <f t="shared" si="8"/>
        <v>-1.5574464011925991E-2</v>
      </c>
    </row>
    <row r="71" spans="1:16" ht="20.100000000000001" customHeight="1" x14ac:dyDescent="0.25">
      <c r="A71" s="38" t="s">
        <v>160</v>
      </c>
      <c r="B71" s="19">
        <v>58336.02</v>
      </c>
      <c r="C71" s="140">
        <v>71375.94</v>
      </c>
      <c r="D71" s="247">
        <f t="shared" si="33"/>
        <v>0.17676536224281511</v>
      </c>
      <c r="E71" s="215">
        <f t="shared" si="34"/>
        <v>0.20302294986711858</v>
      </c>
      <c r="F71" s="52">
        <f t="shared" si="29"/>
        <v>0.22353119050631165</v>
      </c>
      <c r="H71" s="19">
        <v>19348.279999999988</v>
      </c>
      <c r="I71" s="140">
        <v>14578.760999999991</v>
      </c>
      <c r="J71" s="214">
        <f t="shared" si="35"/>
        <v>0.15149200395621099</v>
      </c>
      <c r="K71" s="215">
        <f t="shared" si="36"/>
        <v>0.11417654279147978</v>
      </c>
      <c r="L71" s="52">
        <f t="shared" si="30"/>
        <v>-0.24650868190867609</v>
      </c>
      <c r="N71" s="40">
        <f t="shared" si="31"/>
        <v>3.3166952424934011</v>
      </c>
      <c r="O71" s="143">
        <f t="shared" si="32"/>
        <v>2.0425315589538986</v>
      </c>
      <c r="P71" s="52">
        <f t="shared" si="8"/>
        <v>-0.38416664492261909</v>
      </c>
    </row>
    <row r="72" spans="1:16" ht="20.100000000000001" customHeight="1" x14ac:dyDescent="0.25">
      <c r="A72" s="38" t="s">
        <v>157</v>
      </c>
      <c r="B72" s="19">
        <v>35939.78</v>
      </c>
      <c r="C72" s="140">
        <v>38465.280000000013</v>
      </c>
      <c r="D72" s="247">
        <f t="shared" si="33"/>
        <v>0.1089019825251548</v>
      </c>
      <c r="E72" s="215">
        <f t="shared" si="34"/>
        <v>0.10941130320756101</v>
      </c>
      <c r="F72" s="52">
        <f t="shared" si="29"/>
        <v>7.0270324414896654E-2</v>
      </c>
      <c r="H72" s="19">
        <v>13223.228000000001</v>
      </c>
      <c r="I72" s="140">
        <v>14023.863000000003</v>
      </c>
      <c r="J72" s="214">
        <f t="shared" si="35"/>
        <v>0.10353443864208504</v>
      </c>
      <c r="K72" s="215">
        <f t="shared" si="36"/>
        <v>0.10983074583096267</v>
      </c>
      <c r="L72" s="52">
        <f t="shared" si="30"/>
        <v>6.0547621201116848E-2</v>
      </c>
      <c r="N72" s="40">
        <f t="shared" si="31"/>
        <v>3.6792734958310822</v>
      </c>
      <c r="O72" s="143">
        <f t="shared" si="32"/>
        <v>3.6458497117400412</v>
      </c>
      <c r="P72" s="52">
        <f t="shared" ref="P72:P75" si="37">(O72-N72)/N72</f>
        <v>-9.0843434522910153E-3</v>
      </c>
    </row>
    <row r="73" spans="1:16" ht="20.100000000000001" customHeight="1" x14ac:dyDescent="0.25">
      <c r="A73" s="38" t="s">
        <v>161</v>
      </c>
      <c r="B73" s="19">
        <v>17596.84</v>
      </c>
      <c r="C73" s="140">
        <v>16561.27</v>
      </c>
      <c r="D73" s="247">
        <f t="shared" si="33"/>
        <v>5.3320603581266918E-2</v>
      </c>
      <c r="E73" s="215">
        <f t="shared" si="34"/>
        <v>4.7107160885668409E-2</v>
      </c>
      <c r="F73" s="52">
        <f t="shared" si="29"/>
        <v>-5.8849770754294504E-2</v>
      </c>
      <c r="H73" s="19">
        <v>8033.3340000000007</v>
      </c>
      <c r="I73" s="140">
        <v>8375.5729999999985</v>
      </c>
      <c r="J73" s="214">
        <f t="shared" si="35"/>
        <v>6.2898917428813567E-2</v>
      </c>
      <c r="K73" s="215">
        <f t="shared" si="36"/>
        <v>6.5595009688248745E-2</v>
      </c>
      <c r="L73" s="52">
        <f t="shared" si="30"/>
        <v>4.2602361609762239E-2</v>
      </c>
      <c r="N73" s="40">
        <f t="shared" si="31"/>
        <v>4.5652139816012429</v>
      </c>
      <c r="O73" s="143">
        <f t="shared" si="32"/>
        <v>5.0573253138195309</v>
      </c>
      <c r="P73" s="52">
        <f t="shared" si="37"/>
        <v>0.10779589614015871</v>
      </c>
    </row>
    <row r="74" spans="1:16" ht="20.100000000000001" customHeight="1" x14ac:dyDescent="0.25">
      <c r="A74" s="38" t="s">
        <v>158</v>
      </c>
      <c r="B74" s="19">
        <v>6001.53</v>
      </c>
      <c r="C74" s="140">
        <v>10335.530000000002</v>
      </c>
      <c r="D74" s="247">
        <f t="shared" si="33"/>
        <v>1.8185378852741789E-2</v>
      </c>
      <c r="E74" s="215">
        <f t="shared" si="34"/>
        <v>2.9398559080834531E-2</v>
      </c>
      <c r="F74" s="52">
        <f t="shared" si="29"/>
        <v>0.72214918529108463</v>
      </c>
      <c r="H74" s="19">
        <v>3003.5660000000007</v>
      </c>
      <c r="I74" s="140">
        <v>5666.2059999999992</v>
      </c>
      <c r="J74" s="214">
        <f t="shared" si="35"/>
        <v>2.3517141180236237E-2</v>
      </c>
      <c r="K74" s="215">
        <f t="shared" si="36"/>
        <v>4.437604895397762E-2</v>
      </c>
      <c r="L74" s="52">
        <f t="shared" si="30"/>
        <v>0.88649292207995356</v>
      </c>
      <c r="N74" s="40">
        <f t="shared" si="31"/>
        <v>5.0046671432118162</v>
      </c>
      <c r="O74" s="143">
        <f t="shared" si="32"/>
        <v>5.4822597389780672</v>
      </c>
      <c r="P74" s="52">
        <f t="shared" si="37"/>
        <v>9.5429442578222931E-2</v>
      </c>
    </row>
    <row r="75" spans="1:16" ht="20.100000000000001" customHeight="1" x14ac:dyDescent="0.25">
      <c r="A75" s="38" t="s">
        <v>163</v>
      </c>
      <c r="B75" s="19">
        <v>6998.0300000000007</v>
      </c>
      <c r="C75" s="140">
        <v>7674.170000000001</v>
      </c>
      <c r="D75" s="247">
        <f t="shared" si="33"/>
        <v>2.1204897213352704E-2</v>
      </c>
      <c r="E75" s="215">
        <f t="shared" si="34"/>
        <v>2.1828540978679169E-2</v>
      </c>
      <c r="F75" s="52">
        <f t="shared" si="29"/>
        <v>9.6618619811575587E-2</v>
      </c>
      <c r="H75" s="19">
        <v>3194.2529999999992</v>
      </c>
      <c r="I75" s="140">
        <v>3735.1329999999998</v>
      </c>
      <c r="J75" s="214">
        <f t="shared" si="35"/>
        <v>2.5010170832401587E-2</v>
      </c>
      <c r="K75" s="215">
        <f t="shared" si="36"/>
        <v>2.9252456556930213E-2</v>
      </c>
      <c r="L75" s="52">
        <f t="shared" si="30"/>
        <v>0.1693291044885927</v>
      </c>
      <c r="N75" s="40">
        <f t="shared" si="31"/>
        <v>4.5645031530302083</v>
      </c>
      <c r="O75" s="143">
        <f t="shared" si="32"/>
        <v>4.867149150983102</v>
      </c>
      <c r="P75" s="52">
        <f t="shared" si="37"/>
        <v>6.6304258712578168E-2</v>
      </c>
    </row>
    <row r="76" spans="1:16" ht="20.100000000000001" customHeight="1" x14ac:dyDescent="0.25">
      <c r="A76" s="38" t="s">
        <v>162</v>
      </c>
      <c r="B76" s="19">
        <v>1067.48</v>
      </c>
      <c r="C76" s="140">
        <v>1102.7600000000002</v>
      </c>
      <c r="D76" s="247">
        <f t="shared" si="33"/>
        <v>3.2345965475011882E-3</v>
      </c>
      <c r="E76" s="215">
        <f t="shared" si="34"/>
        <v>3.1367094877554499E-3</v>
      </c>
      <c r="F76" s="52">
        <f t="shared" ref="F76:F81" si="38">(C76-B76)/B76</f>
        <v>3.3049799527860191E-2</v>
      </c>
      <c r="H76" s="19">
        <v>2264.0820000000003</v>
      </c>
      <c r="I76" s="140">
        <v>2478.4660000000003</v>
      </c>
      <c r="J76" s="214">
        <f t="shared" si="35"/>
        <v>1.7727173645470624E-2</v>
      </c>
      <c r="K76" s="215">
        <f t="shared" si="36"/>
        <v>1.9410612418039361E-2</v>
      </c>
      <c r="L76" s="52">
        <f t="shared" si="30"/>
        <v>9.4689149951282678E-2</v>
      </c>
      <c r="N76" s="40">
        <f t="shared" si="31"/>
        <v>21.209596432720055</v>
      </c>
      <c r="O76" s="143">
        <f t="shared" si="32"/>
        <v>22.475116979215784</v>
      </c>
      <c r="P76" s="52">
        <f t="shared" ref="P76:P81" si="39">(O76-N76)/N76</f>
        <v>5.9667356260650485E-2</v>
      </c>
    </row>
    <row r="77" spans="1:16" ht="20.100000000000001" customHeight="1" x14ac:dyDescent="0.25">
      <c r="A77" s="38" t="s">
        <v>198</v>
      </c>
      <c r="B77" s="19">
        <v>6877.7699999999995</v>
      </c>
      <c r="C77" s="140">
        <v>9425.3000000000029</v>
      </c>
      <c r="D77" s="247">
        <f t="shared" si="33"/>
        <v>2.0840494525899544E-2</v>
      </c>
      <c r="E77" s="215">
        <f t="shared" si="34"/>
        <v>2.6809485232454428E-2</v>
      </c>
      <c r="F77" s="52">
        <f t="shared" si="38"/>
        <v>0.37040058042068918</v>
      </c>
      <c r="H77" s="19">
        <v>1373.4460000000006</v>
      </c>
      <c r="I77" s="140">
        <v>1926.4540000000002</v>
      </c>
      <c r="J77" s="214">
        <f t="shared" si="35"/>
        <v>1.0753725233749066E-2</v>
      </c>
      <c r="K77" s="215">
        <f t="shared" si="36"/>
        <v>1.5087417755652728E-2</v>
      </c>
      <c r="L77" s="52">
        <f t="shared" si="30"/>
        <v>0.40264269581767276</v>
      </c>
      <c r="N77" s="40">
        <f t="shared" si="31"/>
        <v>1.9969350530767978</v>
      </c>
      <c r="O77" s="143">
        <f t="shared" si="32"/>
        <v>2.0439179654758997</v>
      </c>
      <c r="P77" s="52">
        <f t="shared" si="39"/>
        <v>2.3527511486521564E-2</v>
      </c>
    </row>
    <row r="78" spans="1:16" ht="20.100000000000001" customHeight="1" x14ac:dyDescent="0.25">
      <c r="A78" s="38" t="s">
        <v>164</v>
      </c>
      <c r="B78" s="19">
        <v>5036.9799999999996</v>
      </c>
      <c r="C78" s="140">
        <v>5351.8799999999992</v>
      </c>
      <c r="D78" s="247">
        <f t="shared" si="33"/>
        <v>1.526267294734565E-2</v>
      </c>
      <c r="E78" s="215">
        <f t="shared" si="34"/>
        <v>1.5222979409235584E-2</v>
      </c>
      <c r="F78" s="52">
        <f t="shared" si="38"/>
        <v>6.2517619684811065E-2</v>
      </c>
      <c r="H78" s="19">
        <v>1832.69</v>
      </c>
      <c r="I78" s="140">
        <v>1842.2350000000001</v>
      </c>
      <c r="J78" s="214">
        <f t="shared" si="35"/>
        <v>1.434948640036781E-2</v>
      </c>
      <c r="K78" s="215">
        <f t="shared" si="36"/>
        <v>1.4427839465196109E-2</v>
      </c>
      <c r="L78" s="52">
        <f t="shared" si="30"/>
        <v>5.208191238016289E-3</v>
      </c>
      <c r="N78" s="40">
        <f t="shared" si="31"/>
        <v>3.6384698767912522</v>
      </c>
      <c r="O78" s="143">
        <f t="shared" si="32"/>
        <v>3.4422203038932118</v>
      </c>
      <c r="P78" s="52">
        <f t="shared" si="39"/>
        <v>-5.3937391140671455E-2</v>
      </c>
    </row>
    <row r="79" spans="1:16" ht="20.100000000000001" customHeight="1" x14ac:dyDescent="0.25">
      <c r="A79" s="38" t="s">
        <v>200</v>
      </c>
      <c r="B79" s="19">
        <v>2752.3200000000011</v>
      </c>
      <c r="C79" s="140">
        <v>3015.16</v>
      </c>
      <c r="D79" s="247">
        <f t="shared" si="33"/>
        <v>8.3398703203980164E-3</v>
      </c>
      <c r="E79" s="215">
        <f t="shared" si="34"/>
        <v>8.5763728999063444E-3</v>
      </c>
      <c r="F79" s="52">
        <f t="shared" si="38"/>
        <v>9.5497616556213916E-2</v>
      </c>
      <c r="H79" s="19">
        <v>1469.0819999999999</v>
      </c>
      <c r="I79" s="140">
        <v>1688.0830000000001</v>
      </c>
      <c r="J79" s="214">
        <f t="shared" si="35"/>
        <v>1.1502530258813624E-2</v>
      </c>
      <c r="K79" s="215">
        <f t="shared" si="36"/>
        <v>1.322056660954039E-2</v>
      </c>
      <c r="L79" s="52">
        <f t="shared" si="30"/>
        <v>0.14907336690531925</v>
      </c>
      <c r="N79" s="40">
        <f t="shared" si="31"/>
        <v>5.3376133589117529</v>
      </c>
      <c r="O79" s="143">
        <f t="shared" si="32"/>
        <v>5.5986514811817623</v>
      </c>
      <c r="P79" s="52">
        <f t="shared" si="39"/>
        <v>4.8905401106690595E-2</v>
      </c>
    </row>
    <row r="80" spans="1:16" ht="20.100000000000001" customHeight="1" x14ac:dyDescent="0.25">
      <c r="A80" s="38" t="s">
        <v>167</v>
      </c>
      <c r="B80" s="19">
        <v>1521.35</v>
      </c>
      <c r="C80" s="140">
        <v>1469.08</v>
      </c>
      <c r="D80" s="247">
        <f t="shared" si="33"/>
        <v>4.6098788338338262E-3</v>
      </c>
      <c r="E80" s="215">
        <f t="shared" si="34"/>
        <v>4.1786763885811743E-3</v>
      </c>
      <c r="F80" s="52">
        <f t="shared" si="38"/>
        <v>-3.4357642882965778E-2</v>
      </c>
      <c r="H80" s="19">
        <v>1282.4480000000001</v>
      </c>
      <c r="I80" s="140">
        <v>1142.875</v>
      </c>
      <c r="J80" s="214">
        <f t="shared" si="35"/>
        <v>1.0041234543310051E-2</v>
      </c>
      <c r="K80" s="215">
        <f t="shared" si="36"/>
        <v>8.9506588620811133E-3</v>
      </c>
      <c r="L80" s="52">
        <f t="shared" si="30"/>
        <v>-0.10883326263521023</v>
      </c>
      <c r="N80" s="40">
        <f t="shared" si="31"/>
        <v>8.4296710158740602</v>
      </c>
      <c r="O80" s="143">
        <f t="shared" si="32"/>
        <v>7.7795286846189455</v>
      </c>
      <c r="P80" s="52">
        <f t="shared" si="39"/>
        <v>-7.712546907593669E-2</v>
      </c>
    </row>
    <row r="81" spans="1:16" ht="20.100000000000001" customHeight="1" x14ac:dyDescent="0.25">
      <c r="A81" s="38" t="s">
        <v>216</v>
      </c>
      <c r="B81" s="19">
        <v>1147.3799999999999</v>
      </c>
      <c r="C81" s="140">
        <v>1737.9400000000003</v>
      </c>
      <c r="D81" s="247">
        <f t="shared" si="33"/>
        <v>3.4767034386329609E-3</v>
      </c>
      <c r="E81" s="215">
        <f t="shared" si="34"/>
        <v>4.9434263911909268E-3</v>
      </c>
      <c r="F81" s="52">
        <f t="shared" si="38"/>
        <v>0.5147030626296436</v>
      </c>
      <c r="H81" s="19">
        <v>406.56299999999987</v>
      </c>
      <c r="I81" s="140">
        <v>706.13199999999983</v>
      </c>
      <c r="J81" s="214">
        <f t="shared" si="35"/>
        <v>3.1832826279363864E-3</v>
      </c>
      <c r="K81" s="215">
        <f t="shared" si="36"/>
        <v>5.5302169035100603E-3</v>
      </c>
      <c r="L81" s="52">
        <f t="shared" si="30"/>
        <v>0.73683291396413364</v>
      </c>
      <c r="N81" s="40">
        <f t="shared" si="31"/>
        <v>3.5434032317105051</v>
      </c>
      <c r="O81" s="143">
        <f t="shared" si="32"/>
        <v>4.0630401509833467</v>
      </c>
      <c r="P81" s="52">
        <f t="shared" si="39"/>
        <v>0.14664910688756064</v>
      </c>
    </row>
    <row r="82" spans="1:16" ht="20.100000000000001" customHeight="1" x14ac:dyDescent="0.25">
      <c r="A82" s="38" t="s">
        <v>219</v>
      </c>
      <c r="B82" s="19">
        <v>3482.57</v>
      </c>
      <c r="C82" s="140">
        <v>2368.91</v>
      </c>
      <c r="D82" s="247">
        <f t="shared" si="33"/>
        <v>1.0552618220885837E-2</v>
      </c>
      <c r="E82" s="215">
        <f t="shared" si="34"/>
        <v>6.7381682983049451E-3</v>
      </c>
      <c r="F82" s="52">
        <f t="shared" ref="F82:F93" si="40">(C82-B82)/B82</f>
        <v>-0.3197810812130123</v>
      </c>
      <c r="H82" s="19">
        <v>1063.0920000000001</v>
      </c>
      <c r="I82" s="140">
        <v>668.90399999999988</v>
      </c>
      <c r="J82" s="214">
        <f t="shared" si="35"/>
        <v>8.3237340719596962E-3</v>
      </c>
      <c r="K82" s="215">
        <f t="shared" si="36"/>
        <v>5.2386582220115977E-3</v>
      </c>
      <c r="L82" s="52">
        <f t="shared" si="30"/>
        <v>-0.37079387296678007</v>
      </c>
      <c r="N82" s="40">
        <f t="shared" si="31"/>
        <v>3.0526077006348764</v>
      </c>
      <c r="O82" s="143">
        <f t="shared" si="32"/>
        <v>2.8236784006146283</v>
      </c>
      <c r="P82" s="52">
        <f t="shared" ref="P82:P87" si="41">(O82-N82)/N82</f>
        <v>-7.4994667664841377E-2</v>
      </c>
    </row>
    <row r="83" spans="1:16" ht="20.100000000000001" customHeight="1" x14ac:dyDescent="0.25">
      <c r="A83" s="38" t="s">
        <v>217</v>
      </c>
      <c r="B83" s="19">
        <v>148.82</v>
      </c>
      <c r="C83" s="140">
        <v>228.11000000000007</v>
      </c>
      <c r="D83" s="247">
        <f t="shared" si="33"/>
        <v>4.5094302300663884E-4</v>
      </c>
      <c r="E83" s="215">
        <f t="shared" si="34"/>
        <v>6.4884000258614368E-4</v>
      </c>
      <c r="F83" s="52">
        <f t="shared" si="40"/>
        <v>0.53279129149307947</v>
      </c>
      <c r="H83" s="19">
        <v>224.518</v>
      </c>
      <c r="I83" s="140">
        <v>523.69700000000012</v>
      </c>
      <c r="J83" s="214">
        <f t="shared" si="35"/>
        <v>1.7579175897930255E-3</v>
      </c>
      <c r="K83" s="215">
        <f t="shared" si="36"/>
        <v>4.1014399598340101E-3</v>
      </c>
      <c r="L83" s="52">
        <f t="shared" si="30"/>
        <v>1.332539039186168</v>
      </c>
      <c r="N83" s="40">
        <f t="shared" si="31"/>
        <v>15.086547507055503</v>
      </c>
      <c r="O83" s="143">
        <f t="shared" si="32"/>
        <v>22.958090394984872</v>
      </c>
      <c r="P83" s="52">
        <f t="shared" si="41"/>
        <v>0.52175906278411921</v>
      </c>
    </row>
    <row r="84" spans="1:16" ht="20.100000000000001" customHeight="1" x14ac:dyDescent="0.25">
      <c r="A84" s="38" t="s">
        <v>169</v>
      </c>
      <c r="B84" s="19">
        <v>1081.01</v>
      </c>
      <c r="C84" s="140">
        <v>1247.7000000000003</v>
      </c>
      <c r="D84" s="247">
        <f t="shared" si="33"/>
        <v>3.2755941224325135E-3</v>
      </c>
      <c r="E84" s="215">
        <f t="shared" si="34"/>
        <v>3.5489793136062923E-3</v>
      </c>
      <c r="F84" s="52">
        <f t="shared" si="40"/>
        <v>0.15419838854404702</v>
      </c>
      <c r="H84" s="19">
        <v>463.57900000000001</v>
      </c>
      <c r="I84" s="140">
        <v>507.0569999999999</v>
      </c>
      <c r="J84" s="214">
        <f t="shared" si="35"/>
        <v>3.6297030899912746E-3</v>
      </c>
      <c r="K84" s="215">
        <f t="shared" si="36"/>
        <v>3.9711204030451822E-3</v>
      </c>
      <c r="L84" s="52">
        <f t="shared" si="30"/>
        <v>9.3787682358346461E-2</v>
      </c>
      <c r="N84" s="40">
        <f t="shared" si="31"/>
        <v>4.2883877114920308</v>
      </c>
      <c r="O84" s="143">
        <f t="shared" si="32"/>
        <v>4.0639336378937232</v>
      </c>
      <c r="P84" s="52">
        <f t="shared" si="41"/>
        <v>-5.2339967535308222E-2</v>
      </c>
    </row>
    <row r="85" spans="1:16" ht="20.100000000000001" customHeight="1" x14ac:dyDescent="0.25">
      <c r="A85" s="38" t="s">
        <v>214</v>
      </c>
      <c r="B85" s="19">
        <v>1336.33</v>
      </c>
      <c r="C85" s="140">
        <v>1399.6</v>
      </c>
      <c r="D85" s="247">
        <f t="shared" si="33"/>
        <v>4.0492453294883862E-3</v>
      </c>
      <c r="E85" s="215">
        <f t="shared" si="34"/>
        <v>3.9810462830194484E-3</v>
      </c>
      <c r="F85" s="52">
        <f t="shared" si="40"/>
        <v>4.7346089663481312E-2</v>
      </c>
      <c r="H85" s="19">
        <v>493.05200000000002</v>
      </c>
      <c r="I85" s="140">
        <v>505.0150000000001</v>
      </c>
      <c r="J85" s="214">
        <f t="shared" si="35"/>
        <v>3.8604690202239055E-3</v>
      </c>
      <c r="K85" s="215">
        <f t="shared" si="36"/>
        <v>3.9551280632036702E-3</v>
      </c>
      <c r="L85" s="52">
        <f t="shared" si="30"/>
        <v>2.4263160883639209E-2</v>
      </c>
      <c r="N85" s="40">
        <f t="shared" si="31"/>
        <v>3.6895976293280852</v>
      </c>
      <c r="O85" s="143">
        <f t="shared" si="32"/>
        <v>3.6082809374106892</v>
      </c>
      <c r="P85" s="52">
        <f t="shared" si="41"/>
        <v>-2.2039447139444477E-2</v>
      </c>
    </row>
    <row r="86" spans="1:16" ht="20.100000000000001" customHeight="1" x14ac:dyDescent="0.25">
      <c r="A86" s="38" t="s">
        <v>212</v>
      </c>
      <c r="B86" s="19">
        <v>619.04999999999995</v>
      </c>
      <c r="C86" s="140">
        <v>870.46</v>
      </c>
      <c r="D86" s="247">
        <f t="shared" si="33"/>
        <v>1.8757981346073092E-3</v>
      </c>
      <c r="E86" s="215">
        <f t="shared" si="34"/>
        <v>2.4759513771914184E-3</v>
      </c>
      <c r="F86" s="52">
        <f t="shared" si="40"/>
        <v>0.40612228414506113</v>
      </c>
      <c r="H86" s="19">
        <v>262.62599999999998</v>
      </c>
      <c r="I86" s="140">
        <v>360.65699999999993</v>
      </c>
      <c r="J86" s="214">
        <f t="shared" si="35"/>
        <v>2.0562933258668928E-3</v>
      </c>
      <c r="K86" s="215">
        <f t="shared" si="36"/>
        <v>2.8245589178357978E-3</v>
      </c>
      <c r="L86" s="52">
        <f t="shared" si="30"/>
        <v>0.37327225788764234</v>
      </c>
      <c r="N86" s="40">
        <f t="shared" si="31"/>
        <v>4.2424036830627578</v>
      </c>
      <c r="O86" s="143">
        <f t="shared" si="32"/>
        <v>4.1432920524779995</v>
      </c>
      <c r="P86" s="52">
        <f t="shared" si="41"/>
        <v>-2.3362140425355699E-2</v>
      </c>
    </row>
    <row r="87" spans="1:16" ht="20.100000000000001" customHeight="1" x14ac:dyDescent="0.25">
      <c r="A87" s="38" t="s">
        <v>170</v>
      </c>
      <c r="B87" s="19">
        <v>1379.1200000000003</v>
      </c>
      <c r="C87" s="140">
        <v>1694.9499999999998</v>
      </c>
      <c r="D87" s="247">
        <f t="shared" si="33"/>
        <v>4.1789043266289207E-3</v>
      </c>
      <c r="E87" s="215">
        <f t="shared" si="34"/>
        <v>4.8211448966874919E-3</v>
      </c>
      <c r="F87" s="52">
        <f t="shared" si="40"/>
        <v>0.22900835315273463</v>
      </c>
      <c r="H87" s="19">
        <v>293.983</v>
      </c>
      <c r="I87" s="140">
        <v>335.99700000000007</v>
      </c>
      <c r="J87" s="214">
        <f t="shared" si="35"/>
        <v>2.3018104864648849E-3</v>
      </c>
      <c r="K87" s="215">
        <f t="shared" si="36"/>
        <v>2.6314290938927432E-3</v>
      </c>
      <c r="L87" s="52">
        <f t="shared" si="30"/>
        <v>0.14291302558311217</v>
      </c>
      <c r="N87" s="40">
        <f t="shared" si="31"/>
        <v>2.1316709205870406</v>
      </c>
      <c r="O87" s="143">
        <f t="shared" si="32"/>
        <v>1.9823416619959298</v>
      </c>
      <c r="P87" s="52">
        <f t="shared" si="41"/>
        <v>-7.0052678933194348E-2</v>
      </c>
    </row>
    <row r="88" spans="1:16" ht="20.100000000000001" customHeight="1" x14ac:dyDescent="0.25">
      <c r="A88" s="38" t="s">
        <v>168</v>
      </c>
      <c r="B88" s="19">
        <v>2529.4600000000009</v>
      </c>
      <c r="C88" s="140">
        <v>1814.1299999999999</v>
      </c>
      <c r="D88" s="247">
        <f t="shared" si="33"/>
        <v>7.6645769316917968E-3</v>
      </c>
      <c r="E88" s="215">
        <f t="shared" si="34"/>
        <v>5.1601425360203431E-3</v>
      </c>
      <c r="F88" s="52">
        <f t="shared" si="40"/>
        <v>-0.28279949080040828</v>
      </c>
      <c r="H88" s="19">
        <v>238.90600000000001</v>
      </c>
      <c r="I88" s="140">
        <v>298.56600000000003</v>
      </c>
      <c r="J88" s="214">
        <f t="shared" si="35"/>
        <v>1.8705718904813537E-3</v>
      </c>
      <c r="K88" s="215">
        <f t="shared" si="36"/>
        <v>2.3382805764550893E-3</v>
      </c>
      <c r="L88" s="52">
        <f t="shared" si="30"/>
        <v>0.24972164784475911</v>
      </c>
      <c r="N88" s="40">
        <f t="shared" ref="N88:N93" si="42">(H88/B88)*10</f>
        <v>0.94449408174076643</v>
      </c>
      <c r="O88" s="143">
        <f t="shared" ref="O88:O93" si="43">(I88/C88)*10</f>
        <v>1.6457806221163866</v>
      </c>
      <c r="P88" s="52">
        <f t="shared" ref="P88:P93" si="44">(O88-N88)/N88</f>
        <v>0.74249966615259433</v>
      </c>
    </row>
    <row r="89" spans="1:16" ht="20.100000000000001" customHeight="1" x14ac:dyDescent="0.25">
      <c r="A89" s="38" t="s">
        <v>223</v>
      </c>
      <c r="B89" s="19">
        <v>992.25</v>
      </c>
      <c r="C89" s="140">
        <v>923.80999999999983</v>
      </c>
      <c r="D89" s="247">
        <f t="shared" si="33"/>
        <v>3.0066403344868797E-3</v>
      </c>
      <c r="E89" s="215">
        <f t="shared" si="34"/>
        <v>2.6277010336640439E-3</v>
      </c>
      <c r="F89" s="52">
        <f t="shared" si="40"/>
        <v>-6.8974552784076756E-2</v>
      </c>
      <c r="H89" s="19">
        <v>316.149</v>
      </c>
      <c r="I89" s="140">
        <v>274.89499999999998</v>
      </c>
      <c r="J89" s="214">
        <f t="shared" si="35"/>
        <v>2.4753645057210344E-3</v>
      </c>
      <c r="K89" s="215">
        <f t="shared" si="36"/>
        <v>2.1528963079005033E-3</v>
      </c>
      <c r="L89" s="52">
        <f t="shared" ref="L89" si="45">(I89-H89)/H89</f>
        <v>-0.13048910482082821</v>
      </c>
      <c r="N89" s="40">
        <f t="shared" ref="N89" si="46">(H89/B89)*10</f>
        <v>3.1861829176114891</v>
      </c>
      <c r="O89" s="143">
        <f t="shared" ref="O89" si="47">(I89/C89)*10</f>
        <v>2.975665991924747</v>
      </c>
      <c r="P89" s="52">
        <f t="shared" ref="P89" si="48">(O89-N89)/N89</f>
        <v>-6.6071826737604686E-2</v>
      </c>
    </row>
    <row r="90" spans="1:16" ht="20.100000000000001" customHeight="1" x14ac:dyDescent="0.25">
      <c r="A90" s="38" t="s">
        <v>211</v>
      </c>
      <c r="B90" s="19">
        <v>797.49999999999977</v>
      </c>
      <c r="C90" s="140">
        <v>683.31000000000006</v>
      </c>
      <c r="D90" s="247">
        <f t="shared" si="33"/>
        <v>2.4165237256268944E-3</v>
      </c>
      <c r="E90" s="215">
        <f t="shared" si="34"/>
        <v>1.9436187022363672E-3</v>
      </c>
      <c r="F90" s="52">
        <f t="shared" si="40"/>
        <v>-0.14318495297805611</v>
      </c>
      <c r="H90" s="19">
        <v>285.84799999999984</v>
      </c>
      <c r="I90" s="140">
        <v>246.6340000000001</v>
      </c>
      <c r="J90" s="214">
        <f t="shared" si="35"/>
        <v>2.2381155506781482E-3</v>
      </c>
      <c r="K90" s="215">
        <f t="shared" si="36"/>
        <v>1.9315645173711162E-3</v>
      </c>
      <c r="L90" s="52">
        <f t="shared" si="30"/>
        <v>-0.13718479751476226</v>
      </c>
      <c r="N90" s="40">
        <f t="shared" si="42"/>
        <v>3.5843009404388706</v>
      </c>
      <c r="O90" s="143">
        <f t="shared" si="43"/>
        <v>3.6094012966296423</v>
      </c>
      <c r="P90" s="52">
        <f t="shared" si="44"/>
        <v>7.0028595834640819E-3</v>
      </c>
    </row>
    <row r="91" spans="1:16" ht="20.100000000000001" customHeight="1" x14ac:dyDescent="0.25">
      <c r="A91" s="38" t="s">
        <v>213</v>
      </c>
      <c r="B91" s="19">
        <v>1187.93</v>
      </c>
      <c r="C91" s="140">
        <v>466.65</v>
      </c>
      <c r="D91" s="247">
        <f t="shared" si="33"/>
        <v>3.5995749584751815E-3</v>
      </c>
      <c r="E91" s="215">
        <f t="shared" si="34"/>
        <v>1.3273472763439737E-3</v>
      </c>
      <c r="F91" s="52">
        <f t="shared" si="40"/>
        <v>-0.60717382337343118</v>
      </c>
      <c r="H91" s="19">
        <v>341.15799999999996</v>
      </c>
      <c r="I91" s="140">
        <v>172.89500000000004</v>
      </c>
      <c r="J91" s="214">
        <f t="shared" si="35"/>
        <v>2.671178476107078E-3</v>
      </c>
      <c r="K91" s="215">
        <f t="shared" si="36"/>
        <v>1.3540624862382277E-3</v>
      </c>
      <c r="L91" s="52">
        <f t="shared" si="30"/>
        <v>-0.49321135661482346</v>
      </c>
      <c r="N91" s="40">
        <f t="shared" si="42"/>
        <v>2.8718695546033852</v>
      </c>
      <c r="O91" s="143">
        <f t="shared" si="43"/>
        <v>3.7050251794706961</v>
      </c>
      <c r="P91" s="52">
        <f t="shared" si="44"/>
        <v>0.29010914633355361</v>
      </c>
    </row>
    <row r="92" spans="1:16" ht="20.100000000000001" customHeight="1" x14ac:dyDescent="0.25">
      <c r="A92" s="38" t="s">
        <v>224</v>
      </c>
      <c r="B92" s="19">
        <v>501.37999999999988</v>
      </c>
      <c r="C92" s="140">
        <v>639.04</v>
      </c>
      <c r="D92" s="247">
        <f t="shared" si="33"/>
        <v>1.5192434677803288E-3</v>
      </c>
      <c r="E92" s="215">
        <f t="shared" si="34"/>
        <v>1.8176963537444614E-3</v>
      </c>
      <c r="F92" s="52">
        <f t="shared" si="40"/>
        <v>0.27456220830507821</v>
      </c>
      <c r="H92" s="19">
        <v>138.29400000000004</v>
      </c>
      <c r="I92" s="140">
        <v>171.82399999999998</v>
      </c>
      <c r="J92" s="214">
        <f t="shared" si="35"/>
        <v>1.0828060786343934E-3</v>
      </c>
      <c r="K92" s="215">
        <f t="shared" si="36"/>
        <v>1.3456747311107735E-3</v>
      </c>
      <c r="L92" s="52">
        <f t="shared" si="30"/>
        <v>0.24245448103316075</v>
      </c>
      <c r="N92" s="40">
        <f t="shared" si="42"/>
        <v>2.7582671825760912</v>
      </c>
      <c r="O92" s="143">
        <f t="shared" si="43"/>
        <v>2.6887831747621433</v>
      </c>
      <c r="P92" s="52">
        <f t="shared" si="44"/>
        <v>-2.5191180989599795E-2</v>
      </c>
    </row>
    <row r="93" spans="1:16" ht="20.100000000000001" customHeight="1" x14ac:dyDescent="0.25">
      <c r="A93" s="38" t="s">
        <v>225</v>
      </c>
      <c r="B93" s="19">
        <v>316.39</v>
      </c>
      <c r="C93" s="140">
        <v>205.57999999999998</v>
      </c>
      <c r="D93" s="247">
        <f t="shared" si="33"/>
        <v>9.5870086714870619E-4</v>
      </c>
      <c r="E93" s="215">
        <f t="shared" si="34"/>
        <v>5.8475528355468576E-4</v>
      </c>
      <c r="F93" s="52">
        <f t="shared" si="40"/>
        <v>-0.35023230822718798</v>
      </c>
      <c r="H93" s="19">
        <v>294.05600000000015</v>
      </c>
      <c r="I93" s="140">
        <v>163.61699999999999</v>
      </c>
      <c r="J93" s="214">
        <f t="shared" si="35"/>
        <v>2.3023820574928433E-3</v>
      </c>
      <c r="K93" s="215">
        <f t="shared" si="36"/>
        <v>1.281399935283496E-3</v>
      </c>
      <c r="L93" s="52">
        <f t="shared" si="30"/>
        <v>-0.4435855755366328</v>
      </c>
      <c r="N93" s="40">
        <f t="shared" si="42"/>
        <v>9.2940990549638158</v>
      </c>
      <c r="O93" s="143">
        <f t="shared" si="43"/>
        <v>7.9587994941142135</v>
      </c>
      <c r="P93" s="52">
        <f t="shared" si="44"/>
        <v>-0.14367175914016564</v>
      </c>
    </row>
    <row r="94" spans="1:16" ht="20.100000000000001" customHeight="1" x14ac:dyDescent="0.25">
      <c r="A94" s="38" t="s">
        <v>165</v>
      </c>
      <c r="B94" s="19">
        <v>678.84999999999991</v>
      </c>
      <c r="C94" s="140">
        <v>369.24000000000007</v>
      </c>
      <c r="D94" s="247">
        <f t="shared" si="33"/>
        <v>2.0569995374819026E-3</v>
      </c>
      <c r="E94" s="215">
        <f t="shared" si="34"/>
        <v>1.0502725989869259E-3</v>
      </c>
      <c r="F94" s="52">
        <f t="shared" ref="F94" si="49">(C94-B94)/B94</f>
        <v>-0.45608013552331134</v>
      </c>
      <c r="H94" s="19">
        <v>234.42199999999994</v>
      </c>
      <c r="I94" s="140">
        <v>145.81</v>
      </c>
      <c r="J94" s="214">
        <f t="shared" si="35"/>
        <v>1.8354633358325858E-3</v>
      </c>
      <c r="K94" s="215">
        <f t="shared" si="36"/>
        <v>1.1419407797703574E-3</v>
      </c>
      <c r="L94" s="52">
        <f t="shared" si="30"/>
        <v>-0.37800206465263481</v>
      </c>
      <c r="N94" s="40">
        <f t="shared" si="31"/>
        <v>3.4532223613463939</v>
      </c>
      <c r="O94" s="143">
        <f t="shared" si="32"/>
        <v>3.9489221102805754</v>
      </c>
      <c r="P94" s="52">
        <f t="shared" ref="P94" si="50">(O94-N94)/N94</f>
        <v>0.1435470111866502</v>
      </c>
    </row>
    <row r="95" spans="1:16" ht="20.100000000000001" customHeight="1" thickBot="1" x14ac:dyDescent="0.3">
      <c r="A95" s="8" t="s">
        <v>17</v>
      </c>
      <c r="B95" s="19">
        <f>B96-SUM(B68:B94)</f>
        <v>4710.9600000001374</v>
      </c>
      <c r="C95" s="140">
        <f>C96-SUM(C68:C94)</f>
        <v>4553.2100000002538</v>
      </c>
      <c r="D95" s="247">
        <f t="shared" si="33"/>
        <v>1.4274791988062205E-2</v>
      </c>
      <c r="E95" s="215">
        <f t="shared" si="34"/>
        <v>1.2951228741288935E-2</v>
      </c>
      <c r="F95" s="52">
        <f>(C95-B95)/B95</f>
        <v>-3.3485743882325253E-2</v>
      </c>
      <c r="H95" s="196">
        <f>H96-SUM(H68:H94)</f>
        <v>2100.0580000000336</v>
      </c>
      <c r="I95" s="119">
        <f>I96-SUM(I68:I94)</f>
        <v>2045.1369999999879</v>
      </c>
      <c r="J95" s="214">
        <f t="shared" si="35"/>
        <v>1.6442908353831855E-2</v>
      </c>
      <c r="K95" s="215">
        <f t="shared" si="36"/>
        <v>1.6016907897381492E-2</v>
      </c>
      <c r="L95" s="52">
        <f t="shared" si="30"/>
        <v>-2.6152134845820865E-2</v>
      </c>
      <c r="N95" s="40">
        <f t="shared" si="31"/>
        <v>4.4578132694821697</v>
      </c>
      <c r="O95" s="143">
        <f t="shared" si="32"/>
        <v>4.4916377676405741</v>
      </c>
      <c r="P95" s="52">
        <f>(O95-N95)/N95</f>
        <v>7.5876884278586023E-3</v>
      </c>
    </row>
    <row r="96" spans="1:16" ht="26.25" customHeight="1" thickBot="1" x14ac:dyDescent="0.3">
      <c r="A96" s="12" t="s">
        <v>18</v>
      </c>
      <c r="B96" s="17">
        <v>330019.52000000019</v>
      </c>
      <c r="C96" s="145">
        <v>351565.87000000034</v>
      </c>
      <c r="D96" s="243">
        <f>SUM(D68:D95)</f>
        <v>0.99999999999999944</v>
      </c>
      <c r="E96" s="244">
        <f>SUM(E68:E95)</f>
        <v>1</v>
      </c>
      <c r="F96" s="57">
        <f>(C96-B96)/B96</f>
        <v>6.5288107806471984E-2</v>
      </c>
      <c r="G96" s="1"/>
      <c r="H96" s="17">
        <v>127718.16</v>
      </c>
      <c r="I96" s="145">
        <v>127686.13099999999</v>
      </c>
      <c r="J96" s="255">
        <f t="shared" si="35"/>
        <v>1</v>
      </c>
      <c r="K96" s="244">
        <f t="shared" si="36"/>
        <v>1</v>
      </c>
      <c r="L96" s="57">
        <f t="shared" si="30"/>
        <v>-2.5077874595131613E-4</v>
      </c>
      <c r="M96" s="1"/>
      <c r="N96" s="37">
        <f t="shared" si="31"/>
        <v>3.8700183552778915</v>
      </c>
      <c r="O96" s="150">
        <f t="shared" si="32"/>
        <v>3.6319262447176648</v>
      </c>
      <c r="P96" s="57">
        <f>(O96-N96)/N96</f>
        <v>-6.1522217390912147E-2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62" zoomScale="136" zoomScaleNormal="136" workbookViewId="0">
      <selection activeCell="H96" sqref="H96:I96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9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L5</f>
        <v>2025/2024</v>
      </c>
    </row>
    <row r="6" spans="1:19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155</v>
      </c>
      <c r="B7" s="39">
        <v>50631.06</v>
      </c>
      <c r="C7" s="147">
        <v>53546.85</v>
      </c>
      <c r="D7" s="247">
        <f>B7/$B$33</f>
        <v>0.1698704452112853</v>
      </c>
      <c r="E7" s="246">
        <f>C7/$C$33</f>
        <v>0.16567168085803111</v>
      </c>
      <c r="F7" s="52">
        <f>(C7-B7)/B7</f>
        <v>5.7588958240258073E-2</v>
      </c>
      <c r="H7" s="39">
        <v>14994.664999999999</v>
      </c>
      <c r="I7" s="147">
        <v>15187.855</v>
      </c>
      <c r="J7" s="247">
        <f>H7/$H$33</f>
        <v>0.18577372153603003</v>
      </c>
      <c r="K7" s="246">
        <f>I7/$I$33</f>
        <v>0.19088942488758087</v>
      </c>
      <c r="L7" s="52">
        <f t="shared" ref="L7:L33" si="0">(I7-H7)/H7</f>
        <v>1.2883915712688515E-2</v>
      </c>
      <c r="N7" s="27">
        <f t="shared" ref="N7:O33" si="1">(H7/B7)*10</f>
        <v>2.9615546267449266</v>
      </c>
      <c r="O7" s="151">
        <f t="shared" si="1"/>
        <v>2.8363675921179303</v>
      </c>
      <c r="P7" s="61">
        <f>(O7-N7)/N7</f>
        <v>-4.2270716027477298E-2</v>
      </c>
      <c r="R7" s="119"/>
      <c r="S7" s="2"/>
    </row>
    <row r="8" spans="1:19" ht="20.100000000000001" customHeight="1" x14ac:dyDescent="0.25">
      <c r="A8" s="8" t="s">
        <v>160</v>
      </c>
      <c r="B8" s="19">
        <v>43035.68</v>
      </c>
      <c r="C8" s="140">
        <v>53827.88</v>
      </c>
      <c r="D8" s="247">
        <f t="shared" ref="D8:D32" si="2">B8/$B$33</f>
        <v>0.14438745942846953</v>
      </c>
      <c r="E8" s="215">
        <f t="shared" ref="E8:E32" si="3">C8/$C$33</f>
        <v>0.16654117574842209</v>
      </c>
      <c r="F8" s="52">
        <f t="shared" ref="F8:F33" si="4">(C8-B8)/B8</f>
        <v>0.25077331181940188</v>
      </c>
      <c r="H8" s="19">
        <v>13310.17</v>
      </c>
      <c r="I8" s="140">
        <v>10106.343000000001</v>
      </c>
      <c r="J8" s="247">
        <f t="shared" ref="J8:J32" si="5">H8/$H$33</f>
        <v>0.1649039718578055</v>
      </c>
      <c r="K8" s="215">
        <f t="shared" ref="K8:K32" si="6">I8/$I$33</f>
        <v>0.12702215046078782</v>
      </c>
      <c r="L8" s="52">
        <f t="shared" si="0"/>
        <v>-0.24070519009148639</v>
      </c>
      <c r="N8" s="27">
        <f t="shared" si="1"/>
        <v>3.0928220490532503</v>
      </c>
      <c r="O8" s="152">
        <f t="shared" si="1"/>
        <v>1.8775294512806375</v>
      </c>
      <c r="P8" s="52">
        <f t="shared" ref="P8:P71" si="7">(O8-N8)/N8</f>
        <v>-0.39293970959131913</v>
      </c>
    </row>
    <row r="9" spans="1:19" ht="20.100000000000001" customHeight="1" x14ac:dyDescent="0.25">
      <c r="A9" s="8" t="s">
        <v>189</v>
      </c>
      <c r="B9" s="19">
        <v>33268.79</v>
      </c>
      <c r="C9" s="140">
        <v>36837.409999999996</v>
      </c>
      <c r="D9" s="247">
        <f t="shared" si="2"/>
        <v>0.11161891868234156</v>
      </c>
      <c r="E9" s="215">
        <f t="shared" si="3"/>
        <v>0.11397338280695211</v>
      </c>
      <c r="F9" s="52">
        <f t="shared" si="4"/>
        <v>0.10726629973617902</v>
      </c>
      <c r="H9" s="19">
        <v>7297.7340000000004</v>
      </c>
      <c r="I9" s="140">
        <v>7791.1169999999993</v>
      </c>
      <c r="J9" s="247">
        <f t="shared" si="5"/>
        <v>9.0413970832960835E-2</v>
      </c>
      <c r="K9" s="215">
        <f t="shared" si="6"/>
        <v>9.7923099961242335E-2</v>
      </c>
      <c r="L9" s="52">
        <f t="shared" si="0"/>
        <v>6.7607698499287439E-2</v>
      </c>
      <c r="N9" s="27">
        <f t="shared" si="1"/>
        <v>2.1935676049534711</v>
      </c>
      <c r="O9" s="152">
        <f t="shared" si="1"/>
        <v>2.1150012989512565</v>
      </c>
      <c r="P9" s="52">
        <f t="shared" si="7"/>
        <v>-3.5816678649337137E-2</v>
      </c>
    </row>
    <row r="10" spans="1:19" ht="20.100000000000001" customHeight="1" x14ac:dyDescent="0.25">
      <c r="A10" s="8" t="s">
        <v>156</v>
      </c>
      <c r="B10" s="19">
        <v>27428.6</v>
      </c>
      <c r="C10" s="140">
        <v>26377.02</v>
      </c>
      <c r="D10" s="247">
        <f t="shared" si="2"/>
        <v>9.2024707630499136E-2</v>
      </c>
      <c r="E10" s="215">
        <f t="shared" si="3"/>
        <v>8.1609380186246333E-2</v>
      </c>
      <c r="F10" s="52">
        <f t="shared" si="4"/>
        <v>-3.833881423040178E-2</v>
      </c>
      <c r="H10" s="19">
        <v>6839.2609999999986</v>
      </c>
      <c r="I10" s="140">
        <v>6489.5140000000001</v>
      </c>
      <c r="J10" s="247">
        <f t="shared" si="5"/>
        <v>8.4733801557169183E-2</v>
      </c>
      <c r="K10" s="215">
        <f t="shared" si="6"/>
        <v>8.1563828154792392E-2</v>
      </c>
      <c r="L10" s="52">
        <f t="shared" si="0"/>
        <v>-5.1138127350308545E-2</v>
      </c>
      <c r="N10" s="27">
        <f t="shared" si="1"/>
        <v>2.493477975543775</v>
      </c>
      <c r="O10" s="152">
        <f t="shared" si="1"/>
        <v>2.4602908137462078</v>
      </c>
      <c r="P10" s="52">
        <f t="shared" si="7"/>
        <v>-1.3309586899531278E-2</v>
      </c>
    </row>
    <row r="11" spans="1:19" ht="20.100000000000001" customHeight="1" x14ac:dyDescent="0.25">
      <c r="A11" s="8" t="s">
        <v>157</v>
      </c>
      <c r="B11" s="19">
        <v>16533.669999999998</v>
      </c>
      <c r="C11" s="140">
        <v>18739.650000000001</v>
      </c>
      <c r="D11" s="247">
        <f t="shared" si="2"/>
        <v>5.547152052270822E-2</v>
      </c>
      <c r="E11" s="215">
        <f t="shared" si="3"/>
        <v>5.797968160949156E-2</v>
      </c>
      <c r="F11" s="52">
        <f t="shared" si="4"/>
        <v>0.13342349278774787</v>
      </c>
      <c r="H11" s="19">
        <v>4780.6769999999988</v>
      </c>
      <c r="I11" s="140">
        <v>5304.2979999999998</v>
      </c>
      <c r="J11" s="247">
        <f t="shared" si="5"/>
        <v>5.9229343086471306E-2</v>
      </c>
      <c r="K11" s="215">
        <f t="shared" si="6"/>
        <v>6.6667373019583434E-2</v>
      </c>
      <c r="L11" s="52">
        <f t="shared" si="0"/>
        <v>0.10952862952255531</v>
      </c>
      <c r="N11" s="27">
        <f t="shared" si="1"/>
        <v>2.8914796291446483</v>
      </c>
      <c r="O11" s="152">
        <f t="shared" si="1"/>
        <v>2.8305213811357199</v>
      </c>
      <c r="P11" s="52">
        <f t="shared" si="7"/>
        <v>-2.1082025754046517E-2</v>
      </c>
    </row>
    <row r="12" spans="1:19" ht="20.100000000000001" customHeight="1" x14ac:dyDescent="0.25">
      <c r="A12" s="8" t="s">
        <v>192</v>
      </c>
      <c r="B12" s="19">
        <v>16719.7</v>
      </c>
      <c r="C12" s="140">
        <v>20113.77</v>
      </c>
      <c r="D12" s="247">
        <f t="shared" si="2"/>
        <v>5.6095663073203031E-2</v>
      </c>
      <c r="E12" s="215">
        <f t="shared" si="3"/>
        <v>6.2231150558657342E-2</v>
      </c>
      <c r="F12" s="52">
        <f t="shared" si="4"/>
        <v>0.20299825953814959</v>
      </c>
      <c r="H12" s="19">
        <v>3742.55</v>
      </c>
      <c r="I12" s="140">
        <v>4470.0220000000008</v>
      </c>
      <c r="J12" s="247">
        <f t="shared" si="5"/>
        <v>4.6367654197987704E-2</v>
      </c>
      <c r="K12" s="215">
        <f t="shared" si="6"/>
        <v>5.6181727361423593E-2</v>
      </c>
      <c r="L12" s="52">
        <f t="shared" si="0"/>
        <v>0.19437869901537738</v>
      </c>
      <c r="N12" s="27">
        <f t="shared" si="1"/>
        <v>2.2384073876923631</v>
      </c>
      <c r="O12" s="152">
        <f t="shared" si="1"/>
        <v>2.2223690536383782</v>
      </c>
      <c r="P12" s="52">
        <f t="shared" si="7"/>
        <v>-7.1650648323312062E-3</v>
      </c>
    </row>
    <row r="13" spans="1:19" ht="20.100000000000001" customHeight="1" x14ac:dyDescent="0.25">
      <c r="A13" s="8" t="s">
        <v>187</v>
      </c>
      <c r="B13" s="19">
        <v>14972.15</v>
      </c>
      <c r="C13" s="140">
        <v>15757.81</v>
      </c>
      <c r="D13" s="247">
        <f t="shared" si="2"/>
        <v>5.0232521030966863E-2</v>
      </c>
      <c r="E13" s="215">
        <f t="shared" si="3"/>
        <v>4.8753995227384828E-2</v>
      </c>
      <c r="F13" s="52">
        <f t="shared" si="4"/>
        <v>5.2474761473803019E-2</v>
      </c>
      <c r="H13" s="19">
        <v>3648.1030000000001</v>
      </c>
      <c r="I13" s="140">
        <v>3976.877</v>
      </c>
      <c r="J13" s="247">
        <f t="shared" si="5"/>
        <v>4.5197519975054848E-2</v>
      </c>
      <c r="K13" s="215">
        <f t="shared" si="6"/>
        <v>4.9983606202366825E-2</v>
      </c>
      <c r="L13" s="52">
        <f t="shared" si="0"/>
        <v>9.0121907193958031E-2</v>
      </c>
      <c r="N13" s="27">
        <f t="shared" si="1"/>
        <v>2.4365926069402191</v>
      </c>
      <c r="O13" s="152">
        <f t="shared" si="1"/>
        <v>2.5237498104114717</v>
      </c>
      <c r="P13" s="52">
        <f t="shared" si="7"/>
        <v>3.5770117344606653E-2</v>
      </c>
    </row>
    <row r="14" spans="1:19" ht="20.100000000000001" customHeight="1" x14ac:dyDescent="0.25">
      <c r="A14" s="8" t="s">
        <v>159</v>
      </c>
      <c r="B14" s="19">
        <v>10165.16</v>
      </c>
      <c r="C14" s="140">
        <v>10446.68</v>
      </c>
      <c r="D14" s="247">
        <f t="shared" si="2"/>
        <v>3.4104762073793218E-2</v>
      </c>
      <c r="E14" s="215">
        <f t="shared" si="3"/>
        <v>3.2321584462689713E-2</v>
      </c>
      <c r="F14" s="52">
        <f t="shared" si="4"/>
        <v>2.7694596051611627E-2</v>
      </c>
      <c r="H14" s="19">
        <v>3798.2360000000003</v>
      </c>
      <c r="I14" s="140">
        <v>3782.491</v>
      </c>
      <c r="J14" s="247">
        <f t="shared" si="5"/>
        <v>4.7057565940427794E-2</v>
      </c>
      <c r="K14" s="215">
        <f t="shared" si="6"/>
        <v>4.7540454635131207E-2</v>
      </c>
      <c r="L14" s="52">
        <f t="shared" si="0"/>
        <v>-4.1453453655855886E-3</v>
      </c>
      <c r="N14" s="27">
        <f t="shared" si="1"/>
        <v>3.7365235766087306</v>
      </c>
      <c r="O14" s="152">
        <f t="shared" si="1"/>
        <v>3.6207589396822719</v>
      </c>
      <c r="P14" s="52">
        <f t="shared" si="7"/>
        <v>-3.0981909936595841E-2</v>
      </c>
    </row>
    <row r="15" spans="1:19" ht="20.100000000000001" customHeight="1" x14ac:dyDescent="0.25">
      <c r="A15" s="8" t="s">
        <v>190</v>
      </c>
      <c r="B15" s="19">
        <v>21668.030000000002</v>
      </c>
      <c r="C15" s="140">
        <v>18785.03</v>
      </c>
      <c r="D15" s="247">
        <f t="shared" si="2"/>
        <v>7.2697626772014787E-2</v>
      </c>
      <c r="E15" s="215">
        <f t="shared" si="3"/>
        <v>5.8120085403129039E-2</v>
      </c>
      <c r="F15" s="52">
        <f t="shared" si="4"/>
        <v>-0.13305316634691772</v>
      </c>
      <c r="H15" s="19">
        <v>4314.8580000000002</v>
      </c>
      <c r="I15" s="140">
        <v>3761.4230000000002</v>
      </c>
      <c r="J15" s="247">
        <f t="shared" si="5"/>
        <v>5.3458161856867865E-2</v>
      </c>
      <c r="K15" s="215">
        <f t="shared" si="6"/>
        <v>4.7275660271244302E-2</v>
      </c>
      <c r="L15" s="52">
        <f t="shared" si="0"/>
        <v>-0.1282626218522139</v>
      </c>
      <c r="N15" s="27">
        <f t="shared" si="1"/>
        <v>1.9913476213573635</v>
      </c>
      <c r="O15" s="152">
        <f t="shared" si="1"/>
        <v>2.0023513404024378</v>
      </c>
      <c r="P15" s="52">
        <f t="shared" si="7"/>
        <v>5.5257650281942102E-3</v>
      </c>
    </row>
    <row r="16" spans="1:19" ht="20.100000000000001" customHeight="1" x14ac:dyDescent="0.25">
      <c r="A16" s="8" t="s">
        <v>193</v>
      </c>
      <c r="B16" s="19">
        <v>9688.8000000000011</v>
      </c>
      <c r="C16" s="140">
        <v>6741.630000000001</v>
      </c>
      <c r="D16" s="247">
        <f t="shared" si="2"/>
        <v>3.250654380064532E-2</v>
      </c>
      <c r="E16" s="215">
        <f t="shared" si="3"/>
        <v>2.0858317040552871E-2</v>
      </c>
      <c r="F16" s="52">
        <f t="shared" si="4"/>
        <v>-0.30418318057963833</v>
      </c>
      <c r="H16" s="19">
        <v>2979.1090000000004</v>
      </c>
      <c r="I16" s="140">
        <v>2026.1399999999999</v>
      </c>
      <c r="J16" s="247">
        <f t="shared" si="5"/>
        <v>3.6909138402990732E-2</v>
      </c>
      <c r="K16" s="215">
        <f t="shared" si="6"/>
        <v>2.5465656561885999E-2</v>
      </c>
      <c r="L16" s="52">
        <f t="shared" si="0"/>
        <v>-0.31988389817223889</v>
      </c>
      <c r="N16" s="27">
        <f t="shared" si="1"/>
        <v>3.0747966724465363</v>
      </c>
      <c r="O16" s="152">
        <f t="shared" si="1"/>
        <v>3.0054156042381437</v>
      </c>
      <c r="P16" s="52">
        <f t="shared" si="7"/>
        <v>-2.256444103446616E-2</v>
      </c>
    </row>
    <row r="17" spans="1:16" ht="20.100000000000001" customHeight="1" x14ac:dyDescent="0.25">
      <c r="A17" s="8" t="s">
        <v>161</v>
      </c>
      <c r="B17" s="19">
        <v>4746.6799999999994</v>
      </c>
      <c r="C17" s="140">
        <v>4608.5199999999995</v>
      </c>
      <c r="D17" s="247">
        <f t="shared" si="2"/>
        <v>1.5925415049092468E-2</v>
      </c>
      <c r="E17" s="215">
        <f t="shared" si="3"/>
        <v>1.4258565250203392E-2</v>
      </c>
      <c r="F17" s="52">
        <f t="shared" si="4"/>
        <v>-2.9106659812753309E-2</v>
      </c>
      <c r="H17" s="19">
        <v>1503.885</v>
      </c>
      <c r="I17" s="140">
        <v>1477.4790000000003</v>
      </c>
      <c r="J17" s="247">
        <f t="shared" si="5"/>
        <v>1.8632114369491585E-2</v>
      </c>
      <c r="K17" s="215">
        <f t="shared" si="6"/>
        <v>1.8569779379213072E-2</v>
      </c>
      <c r="L17" s="52">
        <f t="shared" si="0"/>
        <v>-1.7558523424330799E-2</v>
      </c>
      <c r="N17" s="27">
        <f t="shared" si="1"/>
        <v>3.1682881508759806</v>
      </c>
      <c r="O17" s="152">
        <f t="shared" si="1"/>
        <v>3.2059728502859928</v>
      </c>
      <c r="P17" s="52">
        <f t="shared" si="7"/>
        <v>1.1894340923376229E-2</v>
      </c>
    </row>
    <row r="18" spans="1:16" ht="20.100000000000001" customHeight="1" x14ac:dyDescent="0.25">
      <c r="A18" s="8" t="s">
        <v>198</v>
      </c>
      <c r="B18" s="19">
        <v>5161.01</v>
      </c>
      <c r="C18" s="140">
        <v>7372.9800000000014</v>
      </c>
      <c r="D18" s="247">
        <f t="shared" si="2"/>
        <v>1.7315518704129354E-2</v>
      </c>
      <c r="E18" s="215">
        <f t="shared" si="3"/>
        <v>2.2811687140002569E-2</v>
      </c>
      <c r="F18" s="52">
        <f t="shared" si="4"/>
        <v>0.42859246542827878</v>
      </c>
      <c r="H18" s="19">
        <v>1007.3549999999999</v>
      </c>
      <c r="I18" s="140">
        <v>1476.675</v>
      </c>
      <c r="J18" s="247">
        <f t="shared" si="5"/>
        <v>1.2480444695358485E-2</v>
      </c>
      <c r="K18" s="215">
        <f t="shared" si="6"/>
        <v>1.8559674259193842E-2</v>
      </c>
      <c r="L18" s="52">
        <f t="shared" si="0"/>
        <v>0.4658933543785459</v>
      </c>
      <c r="N18" s="27">
        <f t="shared" si="1"/>
        <v>1.9518563226965262</v>
      </c>
      <c r="O18" s="152">
        <f t="shared" si="1"/>
        <v>2.0028197553770655</v>
      </c>
      <c r="P18" s="52">
        <f t="shared" si="7"/>
        <v>2.6110237771052907E-2</v>
      </c>
    </row>
    <row r="19" spans="1:16" ht="20.100000000000001" customHeight="1" x14ac:dyDescent="0.25">
      <c r="A19" s="8" t="s">
        <v>164</v>
      </c>
      <c r="B19" s="19">
        <v>3880.26</v>
      </c>
      <c r="C19" s="140">
        <v>4148.7299999999996</v>
      </c>
      <c r="D19" s="247">
        <f t="shared" si="2"/>
        <v>1.3018520523479895E-2</v>
      </c>
      <c r="E19" s="215">
        <f t="shared" si="3"/>
        <v>1.2835994508101585E-2</v>
      </c>
      <c r="F19" s="52">
        <f t="shared" si="4"/>
        <v>6.9188662615391583E-2</v>
      </c>
      <c r="H19" s="19">
        <v>1129.3340000000001</v>
      </c>
      <c r="I19" s="140">
        <v>1229.981</v>
      </c>
      <c r="J19" s="247">
        <f t="shared" si="5"/>
        <v>1.399168171060647E-2</v>
      </c>
      <c r="K19" s="215">
        <f t="shared" si="6"/>
        <v>1.5459086599961062E-2</v>
      </c>
      <c r="L19" s="52">
        <f t="shared" si="0"/>
        <v>8.9120667579298887E-2</v>
      </c>
      <c r="N19" s="27">
        <f t="shared" si="1"/>
        <v>2.9104596083767582</v>
      </c>
      <c r="O19" s="152">
        <f t="shared" si="1"/>
        <v>2.9647169133686697</v>
      </c>
      <c r="P19" s="52">
        <f t="shared" si="7"/>
        <v>1.864217762574354E-2</v>
      </c>
    </row>
    <row r="20" spans="1:16" ht="20.100000000000001" customHeight="1" x14ac:dyDescent="0.25">
      <c r="A20" s="8" t="s">
        <v>201</v>
      </c>
      <c r="B20" s="19">
        <v>4637.92</v>
      </c>
      <c r="C20" s="140">
        <v>5407.93</v>
      </c>
      <c r="D20" s="247">
        <f t="shared" si="2"/>
        <v>1.5560518291624239E-2</v>
      </c>
      <c r="E20" s="215">
        <f t="shared" si="3"/>
        <v>1.6731905855574554E-2</v>
      </c>
      <c r="F20" s="52">
        <f t="shared" si="4"/>
        <v>0.16602485596991759</v>
      </c>
      <c r="H20" s="19">
        <v>1041.675</v>
      </c>
      <c r="I20" s="140">
        <v>1228.075</v>
      </c>
      <c r="J20" s="247">
        <f t="shared" si="5"/>
        <v>1.2905646200234823E-2</v>
      </c>
      <c r="K20" s="215">
        <f t="shared" si="6"/>
        <v>1.5435130929865731E-2</v>
      </c>
      <c r="L20" s="52">
        <f t="shared" si="0"/>
        <v>0.17894256845945242</v>
      </c>
      <c r="N20" s="27">
        <f t="shared" si="1"/>
        <v>2.2459960499534275</v>
      </c>
      <c r="O20" s="152">
        <f t="shared" si="1"/>
        <v>2.2708781363664099</v>
      </c>
      <c r="P20" s="52">
        <f t="shared" si="7"/>
        <v>1.1078419489428018E-2</v>
      </c>
    </row>
    <row r="21" spans="1:16" ht="20.100000000000001" customHeight="1" x14ac:dyDescent="0.25">
      <c r="A21" s="8" t="s">
        <v>188</v>
      </c>
      <c r="B21" s="19">
        <v>5078.12</v>
      </c>
      <c r="C21" s="140">
        <v>4592.49</v>
      </c>
      <c r="D21" s="247">
        <f t="shared" si="2"/>
        <v>1.7037417451586677E-2</v>
      </c>
      <c r="E21" s="215">
        <f t="shared" si="3"/>
        <v>1.4208969110670362E-2</v>
      </c>
      <c r="F21" s="52">
        <f t="shared" si="4"/>
        <v>-9.5631848006742681E-2</v>
      </c>
      <c r="H21" s="19">
        <v>1240.662</v>
      </c>
      <c r="I21" s="140">
        <v>1207.9449999999999</v>
      </c>
      <c r="J21" s="247">
        <f t="shared" si="5"/>
        <v>1.5370960065352185E-2</v>
      </c>
      <c r="K21" s="215">
        <f t="shared" si="6"/>
        <v>1.5182125872667922E-2</v>
      </c>
      <c r="L21" s="52">
        <f t="shared" si="0"/>
        <v>-2.6370598922188394E-2</v>
      </c>
      <c r="N21" s="27">
        <f t="shared" si="1"/>
        <v>2.4431521901806179</v>
      </c>
      <c r="O21" s="152">
        <f t="shared" si="1"/>
        <v>2.6302615792304391</v>
      </c>
      <c r="P21" s="52">
        <f t="shared" si="7"/>
        <v>7.6585236810805701E-2</v>
      </c>
    </row>
    <row r="22" spans="1:16" ht="20.100000000000001" customHeight="1" x14ac:dyDescent="0.25">
      <c r="A22" s="8" t="s">
        <v>163</v>
      </c>
      <c r="B22" s="19">
        <v>2461.69</v>
      </c>
      <c r="C22" s="140">
        <v>1963.97</v>
      </c>
      <c r="D22" s="247">
        <f t="shared" si="2"/>
        <v>8.2591274263696807E-3</v>
      </c>
      <c r="E22" s="215">
        <f t="shared" si="3"/>
        <v>6.0764398102735716E-3</v>
      </c>
      <c r="F22" s="52">
        <f t="shared" si="4"/>
        <v>-0.20218630290572737</v>
      </c>
      <c r="H22" s="19">
        <v>1206.9279999999999</v>
      </c>
      <c r="I22" s="140">
        <v>1116.115</v>
      </c>
      <c r="J22" s="247">
        <f t="shared" si="5"/>
        <v>1.4953018702721111E-2</v>
      </c>
      <c r="K22" s="215">
        <f t="shared" si="6"/>
        <v>1.4027955261516675E-2</v>
      </c>
      <c r="L22" s="52">
        <f t="shared" ref="L22" si="8">(I22-H22)/H22</f>
        <v>-7.5243096522741942E-2</v>
      </c>
      <c r="N22" s="27">
        <f t="shared" ref="N22" si="9">(H22/B22)*10</f>
        <v>4.9028431687174248</v>
      </c>
      <c r="O22" s="152">
        <f t="shared" ref="O22" si="10">(I22/C22)*10</f>
        <v>5.6829534056019178</v>
      </c>
      <c r="P22" s="52">
        <f t="shared" ref="P22" si="11">(O22-N22)/N22</f>
        <v>0.15911384681076154</v>
      </c>
    </row>
    <row r="23" spans="1:16" ht="20.100000000000001" customHeight="1" x14ac:dyDescent="0.25">
      <c r="A23" s="8" t="s">
        <v>203</v>
      </c>
      <c r="B23" s="19">
        <v>1773.4400000000003</v>
      </c>
      <c r="C23" s="140">
        <v>5410.15</v>
      </c>
      <c r="D23" s="247">
        <f t="shared" si="2"/>
        <v>5.9500046484411316E-3</v>
      </c>
      <c r="E23" s="215">
        <f t="shared" si="3"/>
        <v>1.6738774441336455E-2</v>
      </c>
      <c r="F23" s="52">
        <f t="shared" si="4"/>
        <v>2.050652968242511</v>
      </c>
      <c r="H23" s="19">
        <v>301.93099999999998</v>
      </c>
      <c r="I23" s="140">
        <v>911.25099999999986</v>
      </c>
      <c r="J23" s="247">
        <f t="shared" si="5"/>
        <v>3.7407201506065714E-3</v>
      </c>
      <c r="K23" s="215">
        <f t="shared" si="6"/>
        <v>1.1453110351542922E-2</v>
      </c>
      <c r="L23" s="52">
        <f t="shared" si="0"/>
        <v>2.0180769778525556</v>
      </c>
      <c r="N23" s="27">
        <f t="shared" si="1"/>
        <v>1.7025160140743409</v>
      </c>
      <c r="O23" s="152">
        <f t="shared" si="1"/>
        <v>1.6843359241425837</v>
      </c>
      <c r="P23" s="52">
        <f t="shared" si="7"/>
        <v>-1.0678366477299635E-2</v>
      </c>
    </row>
    <row r="24" spans="1:16" ht="20.100000000000001" customHeight="1" x14ac:dyDescent="0.25">
      <c r="A24" s="8" t="s">
        <v>191</v>
      </c>
      <c r="B24" s="19">
        <v>1447.7800000000002</v>
      </c>
      <c r="C24" s="140">
        <v>3489.4399999999996</v>
      </c>
      <c r="D24" s="247">
        <f t="shared" si="2"/>
        <v>4.8573945156983609E-3</v>
      </c>
      <c r="E24" s="215">
        <f t="shared" si="3"/>
        <v>1.0796179234693507E-2</v>
      </c>
      <c r="F24" s="52">
        <f t="shared" si="4"/>
        <v>1.4102004448189636</v>
      </c>
      <c r="H24" s="19">
        <v>474.94600000000003</v>
      </c>
      <c r="I24" s="140">
        <v>757.58999999999992</v>
      </c>
      <c r="J24" s="247">
        <f t="shared" si="5"/>
        <v>5.8842585645395434E-3</v>
      </c>
      <c r="K24" s="215">
        <f t="shared" si="6"/>
        <v>9.5218132778185187E-3</v>
      </c>
      <c r="L24" s="52">
        <f t="shared" si="0"/>
        <v>0.59510765434386204</v>
      </c>
      <c r="N24" s="27">
        <f t="shared" ref="N24" si="12">(H24/B24)*10</f>
        <v>3.2805122325215152</v>
      </c>
      <c r="O24" s="152">
        <f t="shared" ref="O24" si="13">(I24/C24)*10</f>
        <v>2.171093355953964</v>
      </c>
      <c r="P24" s="52">
        <f t="shared" ref="P24" si="14">(O24-N24)/N24</f>
        <v>-0.33818464859520231</v>
      </c>
    </row>
    <row r="25" spans="1:16" ht="20.100000000000001" customHeight="1" x14ac:dyDescent="0.25">
      <c r="A25" s="8" t="s">
        <v>199</v>
      </c>
      <c r="B25" s="19">
        <v>2794.54</v>
      </c>
      <c r="C25" s="140">
        <v>2401.1799999999998</v>
      </c>
      <c r="D25" s="247">
        <f t="shared" si="2"/>
        <v>9.3758604690627693E-3</v>
      </c>
      <c r="E25" s="215">
        <f t="shared" si="3"/>
        <v>7.4291489908871787E-3</v>
      </c>
      <c r="F25" s="52">
        <f t="shared" si="4"/>
        <v>-0.14076019666921932</v>
      </c>
      <c r="H25" s="19">
        <v>624.5100000000001</v>
      </c>
      <c r="I25" s="140">
        <v>601.79499999999996</v>
      </c>
      <c r="J25" s="247">
        <f t="shared" si="5"/>
        <v>7.7372550061282561E-3</v>
      </c>
      <c r="K25" s="215">
        <f t="shared" si="6"/>
        <v>7.5636949029485546E-3</v>
      </c>
      <c r="L25" s="52">
        <f t="shared" si="0"/>
        <v>-3.637251605258545E-2</v>
      </c>
      <c r="N25" s="27">
        <f t="shared" si="1"/>
        <v>2.2347506208535219</v>
      </c>
      <c r="O25" s="152">
        <f t="shared" si="1"/>
        <v>2.5062469285934412</v>
      </c>
      <c r="P25" s="52">
        <f t="shared" si="7"/>
        <v>0.12148841360931192</v>
      </c>
    </row>
    <row r="26" spans="1:16" ht="20.100000000000001" customHeight="1" x14ac:dyDescent="0.25">
      <c r="A26" s="8" t="s">
        <v>194</v>
      </c>
      <c r="B26" s="19">
        <v>1313.61</v>
      </c>
      <c r="C26" s="140">
        <v>2184.1999999999998</v>
      </c>
      <c r="D26" s="247">
        <f t="shared" si="2"/>
        <v>4.4072455827311625E-3</v>
      </c>
      <c r="E26" s="215">
        <f t="shared" si="3"/>
        <v>6.757822081599787E-3</v>
      </c>
      <c r="F26" s="52">
        <f t="shared" si="4"/>
        <v>0.66274617276056058</v>
      </c>
      <c r="H26" s="19">
        <v>372.05799999999994</v>
      </c>
      <c r="I26" s="140">
        <v>538.9079999999999</v>
      </c>
      <c r="J26" s="247">
        <f t="shared" si="5"/>
        <v>4.6095460810396402E-3</v>
      </c>
      <c r="K26" s="215">
        <f t="shared" si="6"/>
        <v>6.7732960439322353E-3</v>
      </c>
      <c r="L26" s="52">
        <f t="shared" si="0"/>
        <v>0.44845158550548569</v>
      </c>
      <c r="N26" s="27">
        <f t="shared" si="1"/>
        <v>2.832332275180609</v>
      </c>
      <c r="O26" s="152">
        <f t="shared" si="1"/>
        <v>2.4673015291639957</v>
      </c>
      <c r="P26" s="52">
        <f t="shared" si="7"/>
        <v>-0.12887991610847865</v>
      </c>
    </row>
    <row r="27" spans="1:16" ht="20.100000000000001" customHeight="1" x14ac:dyDescent="0.25">
      <c r="A27" s="8" t="s">
        <v>158</v>
      </c>
      <c r="B27" s="19">
        <v>594.91</v>
      </c>
      <c r="C27" s="140">
        <v>1788.12</v>
      </c>
      <c r="D27" s="247">
        <f t="shared" si="2"/>
        <v>1.9959611068906266E-3</v>
      </c>
      <c r="E27" s="215">
        <f t="shared" si="3"/>
        <v>5.5323673750344339E-3</v>
      </c>
      <c r="F27" s="52">
        <f t="shared" si="4"/>
        <v>2.0056983409255182</v>
      </c>
      <c r="H27" s="19">
        <v>169.86800000000002</v>
      </c>
      <c r="I27" s="140">
        <v>483.05800000000005</v>
      </c>
      <c r="J27" s="247">
        <f t="shared" si="5"/>
        <v>2.1045492199980699E-3</v>
      </c>
      <c r="K27" s="215">
        <f t="shared" si="6"/>
        <v>6.0713421221986284E-3</v>
      </c>
      <c r="L27" s="52">
        <f t="shared" si="0"/>
        <v>1.8437257164386465</v>
      </c>
      <c r="N27" s="27">
        <f t="shared" si="1"/>
        <v>2.8553562723773354</v>
      </c>
      <c r="O27" s="152">
        <f t="shared" si="1"/>
        <v>2.7014853589244576</v>
      </c>
      <c r="P27" s="52">
        <f t="shared" si="7"/>
        <v>-5.3888516449390973E-2</v>
      </c>
    </row>
    <row r="28" spans="1:16" ht="20.100000000000001" customHeight="1" x14ac:dyDescent="0.25">
      <c r="A28" s="8" t="s">
        <v>195</v>
      </c>
      <c r="B28" s="19">
        <v>1785.4199999999998</v>
      </c>
      <c r="C28" s="140">
        <v>1564.94</v>
      </c>
      <c r="D28" s="247">
        <f t="shared" si="2"/>
        <v>5.9901983148117578E-3</v>
      </c>
      <c r="E28" s="215">
        <f t="shared" si="3"/>
        <v>4.8418579289345167E-3</v>
      </c>
      <c r="F28" s="52">
        <f t="shared" si="4"/>
        <v>-0.12348915101208668</v>
      </c>
      <c r="H28" s="19">
        <v>533.45799999999997</v>
      </c>
      <c r="I28" s="140">
        <v>475.41999999999996</v>
      </c>
      <c r="J28" s="247">
        <f t="shared" si="5"/>
        <v>6.6091825287972429E-3</v>
      </c>
      <c r="K28" s="215">
        <f t="shared" si="6"/>
        <v>5.9753434820159716E-3</v>
      </c>
      <c r="L28" s="52">
        <f t="shared" si="0"/>
        <v>-0.10879581897731408</v>
      </c>
      <c r="N28" s="27">
        <f t="shared" si="1"/>
        <v>2.9878571988663731</v>
      </c>
      <c r="O28" s="152">
        <f t="shared" si="1"/>
        <v>3.0379439467327818</v>
      </c>
      <c r="P28" s="52">
        <f t="shared" si="7"/>
        <v>1.6763434305164294E-2</v>
      </c>
    </row>
    <row r="29" spans="1:16" ht="20.100000000000001" customHeight="1" x14ac:dyDescent="0.25">
      <c r="A29" s="8" t="s">
        <v>205</v>
      </c>
      <c r="B29" s="19">
        <v>1807.95</v>
      </c>
      <c r="C29" s="140">
        <v>1701.76</v>
      </c>
      <c r="D29" s="247">
        <f t="shared" si="2"/>
        <v>6.0657879060747148E-3</v>
      </c>
      <c r="E29" s="215">
        <f t="shared" si="3"/>
        <v>5.2651732009812539E-3</v>
      </c>
      <c r="F29" s="52">
        <f t="shared" si="4"/>
        <v>-5.8735031389142427E-2</v>
      </c>
      <c r="H29" s="19">
        <v>461.88600000000002</v>
      </c>
      <c r="I29" s="140">
        <v>443.26100000000002</v>
      </c>
      <c r="J29" s="247">
        <f t="shared" si="5"/>
        <v>5.7224540291757626E-3</v>
      </c>
      <c r="K29" s="215">
        <f t="shared" si="6"/>
        <v>5.5711512498041356E-3</v>
      </c>
      <c r="L29" s="52">
        <f t="shared" si="0"/>
        <v>-4.032380284312579E-2</v>
      </c>
      <c r="N29" s="27">
        <f t="shared" ref="N29:N30" si="15">(H29/B29)*10</f>
        <v>2.5547498548079317</v>
      </c>
      <c r="O29" s="152">
        <f t="shared" ref="O29:O30" si="16">(I29/C29)*10</f>
        <v>2.6047209947348628</v>
      </c>
      <c r="P29" s="52">
        <f t="shared" ref="P29:P30" si="17">(O29-N29)/N29</f>
        <v>1.9560091111420385E-2</v>
      </c>
    </row>
    <row r="30" spans="1:16" ht="20.100000000000001" customHeight="1" x14ac:dyDescent="0.25">
      <c r="A30" s="8" t="s">
        <v>162</v>
      </c>
      <c r="B30" s="19">
        <v>300.84999999999997</v>
      </c>
      <c r="C30" s="140">
        <v>302.87</v>
      </c>
      <c r="D30" s="247">
        <f t="shared" si="2"/>
        <v>1.0093709956263048E-3</v>
      </c>
      <c r="E30" s="215">
        <f t="shared" si="3"/>
        <v>9.370669232918815E-4</v>
      </c>
      <c r="F30" s="52">
        <f t="shared" si="4"/>
        <v>6.7143094565399334E-3</v>
      </c>
      <c r="H30" s="19">
        <v>407.84700000000004</v>
      </c>
      <c r="I30" s="140">
        <v>421.42399999999998</v>
      </c>
      <c r="J30" s="247">
        <f t="shared" si="5"/>
        <v>5.0529474988140954E-3</v>
      </c>
      <c r="K30" s="215">
        <f t="shared" si="6"/>
        <v>5.296691665401327E-3</v>
      </c>
      <c r="L30" s="52">
        <f t="shared" si="0"/>
        <v>3.3289444325935807E-2</v>
      </c>
      <c r="N30" s="27">
        <f t="shared" si="15"/>
        <v>13.556489945155397</v>
      </c>
      <c r="O30" s="152">
        <f t="shared" si="16"/>
        <v>13.91435269257437</v>
      </c>
      <c r="P30" s="52">
        <f t="shared" si="17"/>
        <v>2.6397891258486201E-2</v>
      </c>
    </row>
    <row r="31" spans="1:16" ht="20.100000000000001" customHeight="1" x14ac:dyDescent="0.25">
      <c r="A31" s="8" t="s">
        <v>219</v>
      </c>
      <c r="B31" s="19">
        <v>2144.38</v>
      </c>
      <c r="C31" s="140">
        <v>1534.08</v>
      </c>
      <c r="D31" s="247">
        <f t="shared" si="2"/>
        <v>7.1945320777834004E-3</v>
      </c>
      <c r="E31" s="215">
        <f t="shared" si="3"/>
        <v>4.7463783989289444E-3</v>
      </c>
      <c r="F31" s="52">
        <f t="shared" si="4"/>
        <v>-0.28460440780085627</v>
      </c>
      <c r="H31" s="19">
        <v>532.60900000000004</v>
      </c>
      <c r="I31" s="140">
        <v>369.84900000000005</v>
      </c>
      <c r="J31" s="247">
        <f t="shared" si="5"/>
        <v>6.5986639950664739E-3</v>
      </c>
      <c r="K31" s="215">
        <f t="shared" si="6"/>
        <v>4.6484683258595045E-3</v>
      </c>
      <c r="L31" s="52">
        <f t="shared" si="0"/>
        <v>-0.30559002945875863</v>
      </c>
      <c r="N31" s="27">
        <f t="shared" si="1"/>
        <v>2.4837435529150618</v>
      </c>
      <c r="O31" s="152">
        <f t="shared" si="1"/>
        <v>2.410884699624531</v>
      </c>
      <c r="P31" s="52">
        <f t="shared" si="7"/>
        <v>-2.9334289848490798E-2</v>
      </c>
    </row>
    <row r="32" spans="1:16" ht="20.100000000000001" customHeight="1" thickBot="1" x14ac:dyDescent="0.3">
      <c r="A32" s="8" t="s">
        <v>17</v>
      </c>
      <c r="B32" s="19">
        <f>B33-SUM(B7:B31)</f>
        <v>14016.710000000079</v>
      </c>
      <c r="C32" s="140">
        <f>C33-SUM(C7:C31)</f>
        <v>13565.550000000163</v>
      </c>
      <c r="D32" s="247">
        <f t="shared" si="2"/>
        <v>4.7026958710670648E-2</v>
      </c>
      <c r="E32" s="215">
        <f t="shared" si="3"/>
        <v>4.1971235847929264E-2</v>
      </c>
      <c r="F32" s="52">
        <f t="shared" si="4"/>
        <v>-3.218729644830446E-2</v>
      </c>
      <c r="H32" s="19">
        <f>H33-SUM(H7:H31)</f>
        <v>4000.3570000000182</v>
      </c>
      <c r="I32" s="140">
        <f>I33-SUM(I7:I31)</f>
        <v>3928.7209999999759</v>
      </c>
      <c r="J32" s="247">
        <f t="shared" si="5"/>
        <v>4.9561707938304188E-2</v>
      </c>
      <c r="K32" s="215">
        <f t="shared" si="6"/>
        <v>4.9378354760020886E-2</v>
      </c>
      <c r="L32" s="52">
        <f t="shared" si="0"/>
        <v>-1.790740176440301E-2</v>
      </c>
      <c r="N32" s="27">
        <f t="shared" si="1"/>
        <v>2.8539914145330791</v>
      </c>
      <c r="O32" s="152">
        <f t="shared" si="1"/>
        <v>2.8961015218696833</v>
      </c>
      <c r="P32" s="52">
        <f t="shared" si="7"/>
        <v>1.4754812198162647E-2</v>
      </c>
    </row>
    <row r="33" spans="1:16" ht="26.25" customHeight="1" thickBot="1" x14ac:dyDescent="0.3">
      <c r="A33" s="12" t="s">
        <v>18</v>
      </c>
      <c r="B33" s="17">
        <v>298056.91000000003</v>
      </c>
      <c r="C33" s="145">
        <v>323210.64000000007</v>
      </c>
      <c r="D33" s="243">
        <f>SUM(D7:D32)</f>
        <v>1.0000000000000002</v>
      </c>
      <c r="E33" s="244">
        <f>SUM(E7:E32)</f>
        <v>1.0000000000000007</v>
      </c>
      <c r="F33" s="57">
        <f t="shared" si="4"/>
        <v>8.4392373255161357E-2</v>
      </c>
      <c r="G33" s="1"/>
      <c r="H33" s="17">
        <v>80714.671999999991</v>
      </c>
      <c r="I33" s="145">
        <v>79563.626999999993</v>
      </c>
      <c r="J33" s="243">
        <f>SUM(J7:J32)</f>
        <v>1.0000000000000004</v>
      </c>
      <c r="K33" s="244">
        <f>SUM(K7:K32)</f>
        <v>0.99999999999999989</v>
      </c>
      <c r="L33" s="57">
        <f t="shared" si="0"/>
        <v>-1.4260666263997187E-2</v>
      </c>
      <c r="N33" s="29">
        <f t="shared" si="1"/>
        <v>2.7080288794512426</v>
      </c>
      <c r="O33" s="146">
        <f t="shared" si="1"/>
        <v>2.4616648449444605</v>
      </c>
      <c r="P33" s="57">
        <f t="shared" si="7"/>
        <v>-9.0975408857790888E-2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L5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189</v>
      </c>
      <c r="B39" s="39">
        <v>33268.79</v>
      </c>
      <c r="C39" s="147">
        <v>36837.409999999996</v>
      </c>
      <c r="D39" s="247">
        <f t="shared" ref="D39:D61" si="18">B39/$B$62</f>
        <v>0.27291113667233841</v>
      </c>
      <c r="E39" s="246">
        <f t="shared" ref="E39:E61" si="19">C39/$C$62</f>
        <v>0.28595349528981917</v>
      </c>
      <c r="F39" s="52">
        <f>(C39-B39)/B39</f>
        <v>0.10726629973617902</v>
      </c>
      <c r="H39" s="39">
        <v>7297.7340000000004</v>
      </c>
      <c r="I39" s="147">
        <v>7791.1169999999993</v>
      </c>
      <c r="J39" s="247">
        <f t="shared" ref="J39:J61" si="20">H39/$H$62</f>
        <v>0.25755205040327001</v>
      </c>
      <c r="K39" s="246">
        <f t="shared" ref="K39:K61" si="21">I39/$I$62</f>
        <v>0.26669629457917715</v>
      </c>
      <c r="L39" s="52">
        <f t="shared" ref="L39:L62" si="22">(I39-H39)/H39</f>
        <v>6.7607698499287439E-2</v>
      </c>
      <c r="N39" s="27">
        <f t="shared" ref="N39:O62" si="23">(H39/B39)*10</f>
        <v>2.1935676049534711</v>
      </c>
      <c r="O39" s="151">
        <f t="shared" si="23"/>
        <v>2.1150012989512565</v>
      </c>
      <c r="P39" s="61">
        <f t="shared" si="7"/>
        <v>-3.5816678649337137E-2</v>
      </c>
    </row>
    <row r="40" spans="1:16" ht="20.100000000000001" customHeight="1" x14ac:dyDescent="0.25">
      <c r="A40" s="38" t="s">
        <v>192</v>
      </c>
      <c r="B40" s="19">
        <v>16719.7</v>
      </c>
      <c r="C40" s="140">
        <v>20113.77</v>
      </c>
      <c r="D40" s="247">
        <f t="shared" si="18"/>
        <v>0.13715534384690567</v>
      </c>
      <c r="E40" s="215">
        <f t="shared" si="19"/>
        <v>0.15613483236078504</v>
      </c>
      <c r="F40" s="52">
        <f t="shared" ref="F40:F62" si="24">(C40-B40)/B40</f>
        <v>0.20299825953814959</v>
      </c>
      <c r="H40" s="19">
        <v>3742.55</v>
      </c>
      <c r="I40" s="140">
        <v>4470.0220000000008</v>
      </c>
      <c r="J40" s="247">
        <f t="shared" si="20"/>
        <v>0.13208229105593028</v>
      </c>
      <c r="K40" s="215">
        <f t="shared" si="21"/>
        <v>0.15301250181294968</v>
      </c>
      <c r="L40" s="52">
        <f t="shared" si="22"/>
        <v>0.19437869901537738</v>
      </c>
      <c r="N40" s="27">
        <f t="shared" si="23"/>
        <v>2.2384073876923631</v>
      </c>
      <c r="O40" s="152">
        <f t="shared" si="23"/>
        <v>2.2223690536383782</v>
      </c>
      <c r="P40" s="52">
        <f t="shared" si="7"/>
        <v>-7.1650648323312062E-3</v>
      </c>
    </row>
    <row r="41" spans="1:16" ht="20.100000000000001" customHeight="1" x14ac:dyDescent="0.25">
      <c r="A41" s="38" t="s">
        <v>187</v>
      </c>
      <c r="B41" s="19">
        <v>14972.15</v>
      </c>
      <c r="C41" s="140">
        <v>15757.81</v>
      </c>
      <c r="D41" s="247">
        <f t="shared" si="18"/>
        <v>0.12281981024644273</v>
      </c>
      <c r="E41" s="215">
        <f t="shared" si="19"/>
        <v>0.12232132627165877</v>
      </c>
      <c r="F41" s="52">
        <f t="shared" si="24"/>
        <v>5.2474761473803019E-2</v>
      </c>
      <c r="H41" s="19">
        <v>3648.1030000000001</v>
      </c>
      <c r="I41" s="140">
        <v>3976.877</v>
      </c>
      <c r="J41" s="247">
        <f t="shared" si="20"/>
        <v>0.12874906206944794</v>
      </c>
      <c r="K41" s="215">
        <f t="shared" si="21"/>
        <v>0.13613174592258781</v>
      </c>
      <c r="L41" s="52">
        <f t="shared" si="22"/>
        <v>9.0121907193958031E-2</v>
      </c>
      <c r="N41" s="27">
        <f t="shared" si="23"/>
        <v>2.4365926069402191</v>
      </c>
      <c r="O41" s="152">
        <f t="shared" si="23"/>
        <v>2.5237498104114717</v>
      </c>
      <c r="P41" s="52">
        <f t="shared" si="7"/>
        <v>3.5770117344606653E-2</v>
      </c>
    </row>
    <row r="42" spans="1:16" ht="20.100000000000001" customHeight="1" x14ac:dyDescent="0.25">
      <c r="A42" s="38" t="s">
        <v>190</v>
      </c>
      <c r="B42" s="19">
        <v>21668.030000000002</v>
      </c>
      <c r="C42" s="140">
        <v>18785.03</v>
      </c>
      <c r="D42" s="247">
        <f t="shared" si="18"/>
        <v>0.17774757352913434</v>
      </c>
      <c r="E42" s="215">
        <f t="shared" si="19"/>
        <v>0.14582037628660949</v>
      </c>
      <c r="F42" s="52">
        <f t="shared" si="24"/>
        <v>-0.13305316634691772</v>
      </c>
      <c r="H42" s="19">
        <v>4314.8580000000002</v>
      </c>
      <c r="I42" s="140">
        <v>3761.4230000000002</v>
      </c>
      <c r="J42" s="247">
        <f t="shared" si="20"/>
        <v>0.15228021809221232</v>
      </c>
      <c r="K42" s="215">
        <f t="shared" si="21"/>
        <v>0.12875657963356121</v>
      </c>
      <c r="L42" s="52">
        <f t="shared" si="22"/>
        <v>-0.1282626218522139</v>
      </c>
      <c r="N42" s="27">
        <f t="shared" si="23"/>
        <v>1.9913476213573635</v>
      </c>
      <c r="O42" s="152">
        <f t="shared" si="23"/>
        <v>2.0023513404024378</v>
      </c>
      <c r="P42" s="52">
        <f t="shared" si="7"/>
        <v>5.5257650281942102E-3</v>
      </c>
    </row>
    <row r="43" spans="1:16" ht="20.100000000000001" customHeight="1" x14ac:dyDescent="0.25">
      <c r="A43" s="38" t="s">
        <v>193</v>
      </c>
      <c r="B43" s="19">
        <v>9688.8000000000011</v>
      </c>
      <c r="C43" s="140">
        <v>6741.630000000001</v>
      </c>
      <c r="D43" s="247">
        <f t="shared" si="18"/>
        <v>7.9479338472813479E-2</v>
      </c>
      <c r="E43" s="215">
        <f t="shared" si="19"/>
        <v>5.2332470237476086E-2</v>
      </c>
      <c r="F43" s="52">
        <f t="shared" si="24"/>
        <v>-0.30418318057963833</v>
      </c>
      <c r="H43" s="19">
        <v>2979.1090000000004</v>
      </c>
      <c r="I43" s="140">
        <v>2026.1399999999999</v>
      </c>
      <c r="J43" s="247">
        <f t="shared" si="20"/>
        <v>0.10513888712918769</v>
      </c>
      <c r="K43" s="215">
        <f t="shared" si="21"/>
        <v>6.9356426080965553E-2</v>
      </c>
      <c r="L43" s="52">
        <f t="shared" si="22"/>
        <v>-0.31988389817223889</v>
      </c>
      <c r="N43" s="27">
        <f t="shared" si="23"/>
        <v>3.0747966724465363</v>
      </c>
      <c r="O43" s="152">
        <f t="shared" si="23"/>
        <v>3.0054156042381437</v>
      </c>
      <c r="P43" s="52">
        <f t="shared" si="7"/>
        <v>-2.256444103446616E-2</v>
      </c>
    </row>
    <row r="44" spans="1:16" ht="20.100000000000001" customHeight="1" x14ac:dyDescent="0.25">
      <c r="A44" s="38" t="s">
        <v>201</v>
      </c>
      <c r="B44" s="19">
        <v>4637.92</v>
      </c>
      <c r="C44" s="140">
        <v>5407.93</v>
      </c>
      <c r="D44" s="247">
        <f t="shared" si="18"/>
        <v>3.8045868785590693E-2</v>
      </c>
      <c r="E44" s="215">
        <f t="shared" si="19"/>
        <v>4.1979511745876594E-2</v>
      </c>
      <c r="F44" s="52">
        <f t="shared" si="24"/>
        <v>0.16602485596991759</v>
      </c>
      <c r="H44" s="19">
        <v>1041.675</v>
      </c>
      <c r="I44" s="140">
        <v>1228.075</v>
      </c>
      <c r="J44" s="247">
        <f t="shared" si="20"/>
        <v>3.6762854346818655E-2</v>
      </c>
      <c r="K44" s="215">
        <f t="shared" si="21"/>
        <v>4.2038009693003336E-2</v>
      </c>
      <c r="L44" s="52">
        <f t="shared" si="22"/>
        <v>0.17894256845945242</v>
      </c>
      <c r="N44" s="27">
        <f t="shared" si="23"/>
        <v>2.2459960499534275</v>
      </c>
      <c r="O44" s="152">
        <f t="shared" si="23"/>
        <v>2.2708781363664099</v>
      </c>
      <c r="P44" s="52">
        <f t="shared" si="7"/>
        <v>1.1078419489428018E-2</v>
      </c>
    </row>
    <row r="45" spans="1:16" ht="20.100000000000001" customHeight="1" x14ac:dyDescent="0.25">
      <c r="A45" s="38" t="s">
        <v>188</v>
      </c>
      <c r="B45" s="19">
        <v>5078.12</v>
      </c>
      <c r="C45" s="140">
        <v>4592.49</v>
      </c>
      <c r="D45" s="247">
        <f t="shared" si="18"/>
        <v>4.1656925345302159E-2</v>
      </c>
      <c r="E45" s="215">
        <f t="shared" si="19"/>
        <v>3.5649590120031285E-2</v>
      </c>
      <c r="F45" s="52">
        <f t="shared" si="24"/>
        <v>-9.5631848006742681E-2</v>
      </c>
      <c r="H45" s="19">
        <v>1240.662</v>
      </c>
      <c r="I45" s="140">
        <v>1207.9449999999999</v>
      </c>
      <c r="J45" s="247">
        <f t="shared" si="20"/>
        <v>4.3785515059526943E-2</v>
      </c>
      <c r="K45" s="215">
        <f t="shared" si="21"/>
        <v>4.1348943361451791E-2</v>
      </c>
      <c r="L45" s="52">
        <f t="shared" si="22"/>
        <v>-2.6370598922188394E-2</v>
      </c>
      <c r="N45" s="27">
        <f t="shared" si="23"/>
        <v>2.4431521901806179</v>
      </c>
      <c r="O45" s="152">
        <f t="shared" si="23"/>
        <v>2.6302615792304391</v>
      </c>
      <c r="P45" s="52">
        <f t="shared" si="7"/>
        <v>7.6585236810805701E-2</v>
      </c>
    </row>
    <row r="46" spans="1:16" ht="20.100000000000001" customHeight="1" x14ac:dyDescent="0.25">
      <c r="A46" s="38" t="s">
        <v>203</v>
      </c>
      <c r="B46" s="19">
        <v>1773.4400000000003</v>
      </c>
      <c r="C46" s="140">
        <v>5410.15</v>
      </c>
      <c r="D46" s="247">
        <f t="shared" si="18"/>
        <v>1.4547914914254226E-2</v>
      </c>
      <c r="E46" s="215">
        <f t="shared" si="19"/>
        <v>4.1996744682707476E-2</v>
      </c>
      <c r="F46" s="52">
        <f t="shared" si="24"/>
        <v>2.050652968242511</v>
      </c>
      <c r="H46" s="19">
        <v>301.93099999999998</v>
      </c>
      <c r="I46" s="140">
        <v>911.25099999999986</v>
      </c>
      <c r="J46" s="247">
        <f t="shared" si="20"/>
        <v>1.0655766314627214E-2</v>
      </c>
      <c r="K46" s="215">
        <f t="shared" si="21"/>
        <v>3.1192865558503327E-2</v>
      </c>
      <c r="L46" s="52">
        <f t="shared" si="22"/>
        <v>2.0180769778525556</v>
      </c>
      <c r="N46" s="27">
        <f t="shared" si="23"/>
        <v>1.7025160140743409</v>
      </c>
      <c r="O46" s="152">
        <f t="shared" si="23"/>
        <v>1.6843359241425837</v>
      </c>
      <c r="P46" s="52">
        <f t="shared" si="7"/>
        <v>-1.0678366477299635E-2</v>
      </c>
    </row>
    <row r="47" spans="1:16" ht="20.100000000000001" customHeight="1" x14ac:dyDescent="0.25">
      <c r="A47" s="38" t="s">
        <v>191</v>
      </c>
      <c r="B47" s="19">
        <v>1447.7800000000002</v>
      </c>
      <c r="C47" s="140">
        <v>3489.4399999999996</v>
      </c>
      <c r="D47" s="247">
        <f t="shared" si="18"/>
        <v>1.1876454943250962E-2</v>
      </c>
      <c r="E47" s="215">
        <f t="shared" si="19"/>
        <v>2.7087071664487448E-2</v>
      </c>
      <c r="F47" s="52">
        <f t="shared" si="24"/>
        <v>1.4102004448189636</v>
      </c>
      <c r="H47" s="19">
        <v>474.94600000000003</v>
      </c>
      <c r="I47" s="140">
        <v>757.58999999999992</v>
      </c>
      <c r="J47" s="247">
        <f t="shared" si="20"/>
        <v>1.676182170120636E-2</v>
      </c>
      <c r="K47" s="215">
        <f t="shared" si="21"/>
        <v>2.59329240993607E-2</v>
      </c>
      <c r="L47" s="52">
        <f t="shared" si="22"/>
        <v>0.59510765434386204</v>
      </c>
      <c r="N47" s="27">
        <f t="shared" ref="N47:N48" si="25">(H47/B47)*10</f>
        <v>3.2805122325215152</v>
      </c>
      <c r="O47" s="152">
        <f t="shared" ref="O47:O48" si="26">(I47/C47)*10</f>
        <v>2.171093355953964</v>
      </c>
      <c r="P47" s="52">
        <f t="shared" ref="P47:P48" si="27">(O47-N47)/N47</f>
        <v>-0.33818464859520231</v>
      </c>
    </row>
    <row r="48" spans="1:16" ht="20.100000000000001" customHeight="1" x14ac:dyDescent="0.25">
      <c r="A48" s="38" t="s">
        <v>199</v>
      </c>
      <c r="B48" s="19">
        <v>2794.54</v>
      </c>
      <c r="C48" s="140">
        <v>2401.1799999999998</v>
      </c>
      <c r="D48" s="247">
        <f t="shared" si="18"/>
        <v>2.2924220805034284E-2</v>
      </c>
      <c r="E48" s="215">
        <f t="shared" si="19"/>
        <v>1.8639361828641263E-2</v>
      </c>
      <c r="F48" s="52">
        <f t="shared" si="24"/>
        <v>-0.14076019666921932</v>
      </c>
      <c r="H48" s="19">
        <v>624.5100000000001</v>
      </c>
      <c r="I48" s="140">
        <v>601.79499999999996</v>
      </c>
      <c r="J48" s="247">
        <f t="shared" si="20"/>
        <v>2.2040243039462139E-2</v>
      </c>
      <c r="K48" s="215">
        <f t="shared" si="21"/>
        <v>2.0599934078294028E-2</v>
      </c>
      <c r="L48" s="52">
        <f t="shared" si="22"/>
        <v>-3.637251605258545E-2</v>
      </c>
      <c r="N48" s="27">
        <f t="shared" si="25"/>
        <v>2.2347506208535219</v>
      </c>
      <c r="O48" s="152">
        <f t="shared" si="26"/>
        <v>2.5062469285934412</v>
      </c>
      <c r="P48" s="52">
        <f t="shared" si="27"/>
        <v>0.12148841360931192</v>
      </c>
    </row>
    <row r="49" spans="1:16" ht="20.100000000000001" customHeight="1" x14ac:dyDescent="0.25">
      <c r="A49" s="38" t="s">
        <v>194</v>
      </c>
      <c r="B49" s="19">
        <v>1313.61</v>
      </c>
      <c r="C49" s="140">
        <v>2184.1999999999998</v>
      </c>
      <c r="D49" s="247">
        <f t="shared" si="18"/>
        <v>1.0775829185376156E-2</v>
      </c>
      <c r="E49" s="215">
        <f t="shared" si="19"/>
        <v>1.695503631802624E-2</v>
      </c>
      <c r="F49" s="52">
        <f t="shared" si="24"/>
        <v>0.66274617276056058</v>
      </c>
      <c r="H49" s="19">
        <v>372.05799999999994</v>
      </c>
      <c r="I49" s="140">
        <v>538.9079999999999</v>
      </c>
      <c r="J49" s="247">
        <f t="shared" si="20"/>
        <v>1.313069245452627E-2</v>
      </c>
      <c r="K49" s="215">
        <f t="shared" si="21"/>
        <v>1.8447260735408696E-2</v>
      </c>
      <c r="L49" s="52">
        <f t="shared" si="22"/>
        <v>0.44845158550548569</v>
      </c>
      <c r="N49" s="27">
        <f t="shared" si="23"/>
        <v>2.832332275180609</v>
      </c>
      <c r="O49" s="152">
        <f t="shared" si="23"/>
        <v>2.4673015291639957</v>
      </c>
      <c r="P49" s="52">
        <f t="shared" si="7"/>
        <v>-0.12887991610847865</v>
      </c>
    </row>
    <row r="50" spans="1:16" ht="20.100000000000001" customHeight="1" x14ac:dyDescent="0.25">
      <c r="A50" s="38" t="s">
        <v>195</v>
      </c>
      <c r="B50" s="19">
        <v>1785.4199999999998</v>
      </c>
      <c r="C50" s="140">
        <v>1564.94</v>
      </c>
      <c r="D50" s="247">
        <f t="shared" si="18"/>
        <v>1.4646189465788398E-2</v>
      </c>
      <c r="E50" s="215">
        <f t="shared" si="19"/>
        <v>1.2147978452308391E-2</v>
      </c>
      <c r="F50" s="52">
        <f t="shared" si="24"/>
        <v>-0.12348915101208668</v>
      </c>
      <c r="H50" s="19">
        <v>533.45799999999997</v>
      </c>
      <c r="I50" s="140">
        <v>475.41999999999996</v>
      </c>
      <c r="J50" s="247">
        <f t="shared" si="20"/>
        <v>1.8826830589334664E-2</v>
      </c>
      <c r="K50" s="215">
        <f t="shared" si="21"/>
        <v>1.6274014671944011E-2</v>
      </c>
      <c r="L50" s="52">
        <f t="shared" si="22"/>
        <v>-0.10879581897731408</v>
      </c>
      <c r="N50" s="27">
        <f t="shared" si="23"/>
        <v>2.9878571988663731</v>
      </c>
      <c r="O50" s="152">
        <f t="shared" si="23"/>
        <v>3.0379439467327818</v>
      </c>
      <c r="P50" s="52">
        <f t="shared" si="7"/>
        <v>1.6763434305164294E-2</v>
      </c>
    </row>
    <row r="51" spans="1:16" ht="20.100000000000001" customHeight="1" x14ac:dyDescent="0.25">
      <c r="A51" s="38" t="s">
        <v>205</v>
      </c>
      <c r="B51" s="19">
        <v>1807.95</v>
      </c>
      <c r="C51" s="140">
        <v>1701.76</v>
      </c>
      <c r="D51" s="247">
        <f t="shared" si="18"/>
        <v>1.4831007967129379E-2</v>
      </c>
      <c r="E51" s="215">
        <f t="shared" si="19"/>
        <v>1.3210055216813633E-2</v>
      </c>
      <c r="F51" s="52">
        <f t="shared" si="24"/>
        <v>-5.8735031389142427E-2</v>
      </c>
      <c r="H51" s="19">
        <v>461.88600000000002</v>
      </c>
      <c r="I51" s="140">
        <v>443.26100000000002</v>
      </c>
      <c r="J51" s="247">
        <f t="shared" si="20"/>
        <v>1.6300907425861887E-2</v>
      </c>
      <c r="K51" s="215">
        <f t="shared" si="21"/>
        <v>1.5173185851458869E-2</v>
      </c>
      <c r="L51" s="52">
        <f t="shared" si="22"/>
        <v>-4.032380284312579E-2</v>
      </c>
      <c r="N51" s="27">
        <f t="shared" si="23"/>
        <v>2.5547498548079317</v>
      </c>
      <c r="O51" s="152">
        <f t="shared" si="23"/>
        <v>2.6047209947348628</v>
      </c>
      <c r="P51" s="52">
        <f t="shared" si="7"/>
        <v>1.9560091111420385E-2</v>
      </c>
    </row>
    <row r="52" spans="1:16" ht="20.100000000000001" customHeight="1" x14ac:dyDescent="0.25">
      <c r="A52" s="38" t="s">
        <v>196</v>
      </c>
      <c r="B52" s="19">
        <v>1029.92</v>
      </c>
      <c r="C52" s="140">
        <v>904.03</v>
      </c>
      <c r="D52" s="247">
        <f t="shared" si="18"/>
        <v>8.4486582734621483E-3</v>
      </c>
      <c r="E52" s="215">
        <f t="shared" si="19"/>
        <v>7.0176089564075008E-3</v>
      </c>
      <c r="F52" s="52">
        <f t="shared" si="24"/>
        <v>-0.12223279478017719</v>
      </c>
      <c r="H52" s="19">
        <v>320.18799999999999</v>
      </c>
      <c r="I52" s="140">
        <v>278.83699999999999</v>
      </c>
      <c r="J52" s="247">
        <f t="shared" si="20"/>
        <v>1.1300093414547888E-2</v>
      </c>
      <c r="K52" s="215">
        <f t="shared" si="21"/>
        <v>9.544818116782745E-3</v>
      </c>
      <c r="L52" s="52">
        <f t="shared" si="22"/>
        <v>-0.12914600172398716</v>
      </c>
      <c r="N52" s="27">
        <f t="shared" si="23"/>
        <v>3.1088628242970322</v>
      </c>
      <c r="O52" s="152">
        <f t="shared" si="23"/>
        <v>3.0843777308275167</v>
      </c>
      <c r="P52" s="52">
        <f t="shared" si="7"/>
        <v>-7.8759002417715402E-3</v>
      </c>
    </row>
    <row r="53" spans="1:16" ht="20.100000000000001" customHeight="1" x14ac:dyDescent="0.25">
      <c r="A53" s="38" t="s">
        <v>207</v>
      </c>
      <c r="B53" s="19">
        <v>2104.21</v>
      </c>
      <c r="C53" s="140">
        <v>1176.27</v>
      </c>
      <c r="D53" s="247">
        <f t="shared" si="18"/>
        <v>1.7261293329192351E-2</v>
      </c>
      <c r="E53" s="215">
        <f t="shared" si="19"/>
        <v>9.1308948675967068E-3</v>
      </c>
      <c r="F53" s="52">
        <f t="shared" si="24"/>
        <v>-0.44099210630117719</v>
      </c>
      <c r="H53" s="19">
        <v>489.40900000000005</v>
      </c>
      <c r="I53" s="140">
        <v>275.53799999999995</v>
      </c>
      <c r="J53" s="247">
        <f t="shared" si="20"/>
        <v>1.7272250733695416E-2</v>
      </c>
      <c r="K53" s="215">
        <f t="shared" si="21"/>
        <v>9.431890653902042E-3</v>
      </c>
      <c r="L53" s="52">
        <f t="shared" si="22"/>
        <v>-0.43699850227519327</v>
      </c>
      <c r="N53" s="27">
        <f t="shared" si="23"/>
        <v>2.3258562595938619</v>
      </c>
      <c r="O53" s="152">
        <f t="shared" si="23"/>
        <v>2.3424723915427577</v>
      </c>
      <c r="P53" s="52">
        <f t="shared" si="7"/>
        <v>7.1440923661367029E-3</v>
      </c>
    </row>
    <row r="54" spans="1:16" ht="20.100000000000001" customHeight="1" x14ac:dyDescent="0.25">
      <c r="A54" s="38" t="s">
        <v>204</v>
      </c>
      <c r="B54" s="19">
        <v>650.58999999999992</v>
      </c>
      <c r="C54" s="140">
        <v>304.89000000000004</v>
      </c>
      <c r="D54" s="247">
        <f t="shared" si="18"/>
        <v>5.3369315928729786E-3</v>
      </c>
      <c r="E54" s="215">
        <f t="shared" si="19"/>
        <v>2.3667342839497397E-3</v>
      </c>
      <c r="F54" s="52">
        <f t="shared" si="24"/>
        <v>-0.53136383897692852</v>
      </c>
      <c r="H54" s="19">
        <v>172.22399999999999</v>
      </c>
      <c r="I54" s="140">
        <v>90.561999999999998</v>
      </c>
      <c r="J54" s="247">
        <f t="shared" si="20"/>
        <v>6.078139368830485E-3</v>
      </c>
      <c r="K54" s="215">
        <f t="shared" si="21"/>
        <v>3.1000111832076766E-3</v>
      </c>
      <c r="L54" s="52">
        <f t="shared" si="22"/>
        <v>-0.47416155704199181</v>
      </c>
      <c r="N54" s="27">
        <f t="shared" si="23"/>
        <v>2.6471971595013759</v>
      </c>
      <c r="O54" s="152">
        <f t="shared" si="23"/>
        <v>2.9703171635671879</v>
      </c>
      <c r="P54" s="52">
        <f t="shared" si="7"/>
        <v>0.12206117814310236</v>
      </c>
    </row>
    <row r="55" spans="1:16" ht="20.100000000000001" customHeight="1" x14ac:dyDescent="0.25">
      <c r="A55" s="38" t="s">
        <v>206</v>
      </c>
      <c r="B55" s="19">
        <v>353.79</v>
      </c>
      <c r="C55" s="140">
        <v>300.64</v>
      </c>
      <c r="D55" s="247">
        <f t="shared" si="18"/>
        <v>2.9022164930947777E-3</v>
      </c>
      <c r="E55" s="215">
        <f t="shared" si="19"/>
        <v>2.3337433012780005E-3</v>
      </c>
      <c r="F55" s="52">
        <f t="shared" si="24"/>
        <v>-0.1502303626445067</v>
      </c>
      <c r="H55" s="19">
        <v>85.265999999999991</v>
      </c>
      <c r="I55" s="140">
        <v>83.725000000000009</v>
      </c>
      <c r="J55" s="247">
        <f t="shared" si="20"/>
        <v>3.0092126034855777E-3</v>
      </c>
      <c r="K55" s="215">
        <f t="shared" si="21"/>
        <v>2.8659750923573108E-3</v>
      </c>
      <c r="L55" s="52">
        <f t="shared" si="22"/>
        <v>-1.8072854361644533E-2</v>
      </c>
      <c r="N55" s="27">
        <f t="shared" ref="N55:N56" si="28">(H55/B55)*10</f>
        <v>2.4100737725769519</v>
      </c>
      <c r="O55" s="152">
        <f t="shared" ref="O55:O56" si="29">(I55/C55)*10</f>
        <v>2.7848922299095271</v>
      </c>
      <c r="P55" s="52">
        <f t="shared" ref="P55:P56" si="30">(O55-N55)/N55</f>
        <v>0.15552157016828727</v>
      </c>
    </row>
    <row r="56" spans="1:16" ht="20.100000000000001" customHeight="1" x14ac:dyDescent="0.25">
      <c r="A56" s="38" t="s">
        <v>202</v>
      </c>
      <c r="B56" s="19">
        <v>193.52</v>
      </c>
      <c r="C56" s="140">
        <v>279.22000000000003</v>
      </c>
      <c r="D56" s="247">
        <f t="shared" si="18"/>
        <v>1.5874867456505311E-3</v>
      </c>
      <c r="E56" s="215">
        <f t="shared" si="19"/>
        <v>2.1674687486124382E-3</v>
      </c>
      <c r="F56" s="52">
        <f t="shared" si="24"/>
        <v>0.44284828441504759</v>
      </c>
      <c r="H56" s="19">
        <v>62.078000000000003</v>
      </c>
      <c r="I56" s="140">
        <v>79.384</v>
      </c>
      <c r="J56" s="247">
        <f t="shared" si="20"/>
        <v>2.1908603663732054E-3</v>
      </c>
      <c r="K56" s="215">
        <f t="shared" si="21"/>
        <v>2.7173791189213821E-3</v>
      </c>
      <c r="L56" s="52">
        <f t="shared" ref="L56:L57" si="31">(I56-H56)/H56</f>
        <v>0.27877831115693152</v>
      </c>
      <c r="N56" s="27">
        <f t="shared" si="28"/>
        <v>3.2078338156262918</v>
      </c>
      <c r="O56" s="152">
        <f t="shared" si="29"/>
        <v>2.8430628178497241</v>
      </c>
      <c r="P56" s="52">
        <f t="shared" si="30"/>
        <v>-0.11371256079403552</v>
      </c>
    </row>
    <row r="57" spans="1:16" ht="20.100000000000001" customHeight="1" x14ac:dyDescent="0.25">
      <c r="A57" s="38" t="s">
        <v>208</v>
      </c>
      <c r="B57" s="19">
        <v>207.69</v>
      </c>
      <c r="C57" s="140">
        <v>228.46999999999997</v>
      </c>
      <c r="D57" s="247">
        <f t="shared" si="18"/>
        <v>1.7037263445853594E-3</v>
      </c>
      <c r="E57" s="215">
        <f t="shared" si="19"/>
        <v>1.7735176025910882E-3</v>
      </c>
      <c r="F57" s="52">
        <f t="shared" si="24"/>
        <v>0.10005296355144674</v>
      </c>
      <c r="H57" s="19">
        <v>65.169999999999987</v>
      </c>
      <c r="I57" s="140">
        <v>67.245000000000005</v>
      </c>
      <c r="J57" s="247">
        <f t="shared" si="20"/>
        <v>2.2999834092036109E-3</v>
      </c>
      <c r="K57" s="215">
        <f t="shared" si="21"/>
        <v>2.3018512401978782E-3</v>
      </c>
      <c r="L57" s="52">
        <f t="shared" si="31"/>
        <v>3.1839803590609443E-2</v>
      </c>
      <c r="N57" s="27">
        <f t="shared" ref="N57:N58" si="32">(H57/B57)*10</f>
        <v>3.1378496798112563</v>
      </c>
      <c r="O57" s="152">
        <f t="shared" ref="O57:O58" si="33">(I57/C57)*10</f>
        <v>2.9432748282050163</v>
      </c>
      <c r="P57" s="52">
        <f t="shared" ref="P57:P58" si="34">(O57-N57)/N57</f>
        <v>-6.2008977950130419E-2</v>
      </c>
    </row>
    <row r="58" spans="1:16" ht="20.100000000000001" customHeight="1" x14ac:dyDescent="0.25">
      <c r="A58" s="38" t="s">
        <v>209</v>
      </c>
      <c r="B58" s="19">
        <v>239.3</v>
      </c>
      <c r="C58" s="140">
        <v>242.92000000000002</v>
      </c>
      <c r="D58" s="247">
        <f t="shared" si="18"/>
        <v>1.9630300652861308E-3</v>
      </c>
      <c r="E58" s="215">
        <f t="shared" si="19"/>
        <v>1.885686943675E-3</v>
      </c>
      <c r="F58" s="52">
        <f t="shared" si="24"/>
        <v>1.5127455077308836E-2</v>
      </c>
      <c r="H58" s="19">
        <v>48.584000000000003</v>
      </c>
      <c r="I58" s="140">
        <v>44.337000000000003</v>
      </c>
      <c r="J58" s="247">
        <f t="shared" si="20"/>
        <v>1.7146293379277006E-3</v>
      </c>
      <c r="K58" s="215">
        <f t="shared" si="21"/>
        <v>1.5176917010432498E-3</v>
      </c>
      <c r="L58" s="52">
        <f t="shared" si="22"/>
        <v>-8.7415610077391723E-2</v>
      </c>
      <c r="N58" s="27">
        <f t="shared" si="32"/>
        <v>2.0302549101546177</v>
      </c>
      <c r="O58" s="152">
        <f t="shared" si="33"/>
        <v>1.8251687798452165</v>
      </c>
      <c r="P58" s="52">
        <f t="shared" si="34"/>
        <v>-0.10101496579746355</v>
      </c>
    </row>
    <row r="59" spans="1:16" ht="20.100000000000001" customHeight="1" x14ac:dyDescent="0.25">
      <c r="A59" s="38" t="s">
        <v>221</v>
      </c>
      <c r="B59" s="19">
        <v>4.0799999999999992</v>
      </c>
      <c r="C59" s="140">
        <v>173.04</v>
      </c>
      <c r="D59" s="247">
        <f t="shared" ref="D59" si="35">B59/$B$62</f>
        <v>3.34691294039591E-5</v>
      </c>
      <c r="E59" s="215">
        <f t="shared" ref="E59" si="36">C59/$C$62</f>
        <v>1.3432375627100361E-3</v>
      </c>
      <c r="F59" s="52">
        <f t="shared" si="24"/>
        <v>41.411764705882355</v>
      </c>
      <c r="H59" s="19">
        <v>1.4690000000000001</v>
      </c>
      <c r="I59" s="140">
        <v>40.81</v>
      </c>
      <c r="J59" s="247">
        <f t="shared" ref="J59:J60" si="37">H59/$H$62</f>
        <v>5.1844032961793851E-5</v>
      </c>
      <c r="K59" s="215">
        <f t="shared" ref="K59:K60" si="38">I59/$I$62</f>
        <v>1.396959612052575E-3</v>
      </c>
      <c r="L59" s="52">
        <f t="shared" si="22"/>
        <v>26.780803267528931</v>
      </c>
      <c r="N59" s="27">
        <f t="shared" ref="N59:N60" si="39">(H59/B59)*10</f>
        <v>3.6004901960784323</v>
      </c>
      <c r="O59" s="152">
        <f t="shared" ref="O59:O60" si="40">(I59/C59)*10</f>
        <v>2.358414239482201</v>
      </c>
      <c r="P59" s="52">
        <f t="shared" ref="P59:P60" si="41">(O59-N59)/N59</f>
        <v>-0.34497412545354816</v>
      </c>
    </row>
    <row r="60" spans="1:16" ht="20.100000000000001" customHeight="1" x14ac:dyDescent="0.25">
      <c r="A60" s="38" t="s">
        <v>197</v>
      </c>
      <c r="B60" s="19">
        <v>66.240000000000009</v>
      </c>
      <c r="C60" s="140">
        <v>130.91</v>
      </c>
      <c r="D60" s="247">
        <f t="shared" si="18"/>
        <v>5.4338115973486553E-4</v>
      </c>
      <c r="E60" s="215">
        <f t="shared" si="19"/>
        <v>1.0161998921311304E-3</v>
      </c>
      <c r="F60" s="52">
        <f t="shared" si="24"/>
        <v>0.97629830917874361</v>
      </c>
      <c r="H60" s="19">
        <v>22.446999999999999</v>
      </c>
      <c r="I60" s="140">
        <v>35.814999999999998</v>
      </c>
      <c r="J60" s="247">
        <f t="shared" si="37"/>
        <v>7.9220082225553879E-4</v>
      </c>
      <c r="K60" s="215">
        <f t="shared" si="38"/>
        <v>1.2259766847748828E-3</v>
      </c>
      <c r="L60" s="52">
        <f t="shared" si="22"/>
        <v>0.5955361518242972</v>
      </c>
      <c r="N60" s="27">
        <f t="shared" si="39"/>
        <v>3.3887379227053134</v>
      </c>
      <c r="O60" s="152">
        <f t="shared" si="40"/>
        <v>2.7358490566037736</v>
      </c>
      <c r="P60" s="52">
        <f t="shared" si="41"/>
        <v>-0.19266431367472714</v>
      </c>
    </row>
    <row r="61" spans="1:16" ht="20.100000000000001" customHeight="1" thickBot="1" x14ac:dyDescent="0.3">
      <c r="A61" s="8" t="s">
        <v>17</v>
      </c>
      <c r="B61" s="19">
        <f>B62-SUM(B39:B60)</f>
        <v>97.789999999979045</v>
      </c>
      <c r="C61" s="140">
        <f>C62-SUM(C39:C60)</f>
        <v>94.950000000026193</v>
      </c>
      <c r="D61" s="247">
        <f t="shared" si="18"/>
        <v>8.02192687355995E-4</v>
      </c>
      <c r="E61" s="215">
        <f t="shared" si="19"/>
        <v>7.3705736580763467E-4</v>
      </c>
      <c r="F61" s="52">
        <f t="shared" si="24"/>
        <v>-2.9041824316938955E-2</v>
      </c>
      <c r="H61" s="19">
        <f>H62-SUM(H39:H60)</f>
        <v>34.672000000005937</v>
      </c>
      <c r="I61" s="140">
        <f>I62-SUM(I39:I60)</f>
        <v>27.366000000001804</v>
      </c>
      <c r="J61" s="247">
        <f t="shared" si="20"/>
        <v>1.2236462293067555E-3</v>
      </c>
      <c r="K61" s="215">
        <f t="shared" si="21"/>
        <v>9.3676051809442014E-4</v>
      </c>
      <c r="L61" s="52">
        <f t="shared" si="22"/>
        <v>-0.21071758191055842</v>
      </c>
      <c r="N61" s="27">
        <f t="shared" si="23"/>
        <v>3.5455568054006918</v>
      </c>
      <c r="O61" s="152">
        <f t="shared" si="23"/>
        <v>2.8821484992095052</v>
      </c>
      <c r="P61" s="52">
        <f t="shared" si="7"/>
        <v>-0.18710976656209949</v>
      </c>
    </row>
    <row r="62" spans="1:16" ht="26.25" customHeight="1" thickBot="1" x14ac:dyDescent="0.3">
      <c r="A62" s="12" t="s">
        <v>18</v>
      </c>
      <c r="B62" s="17">
        <v>121903.37999999999</v>
      </c>
      <c r="C62" s="145">
        <v>128823.08</v>
      </c>
      <c r="D62" s="253">
        <f>SUM(D39:D61)</f>
        <v>1</v>
      </c>
      <c r="E62" s="254">
        <f>SUM(E39:E61)</f>
        <v>1</v>
      </c>
      <c r="F62" s="57">
        <f t="shared" si="24"/>
        <v>5.6763807533474563E-2</v>
      </c>
      <c r="G62" s="1"/>
      <c r="H62" s="17">
        <v>28334.986999999997</v>
      </c>
      <c r="I62" s="145">
        <v>29213.442999999992</v>
      </c>
      <c r="J62" s="253">
        <f>SUM(J39:J61)</f>
        <v>1.0000000000000002</v>
      </c>
      <c r="K62" s="254">
        <f>SUM(K39:K61)</f>
        <v>1.0000000000000002</v>
      </c>
      <c r="L62" s="57">
        <f t="shared" si="22"/>
        <v>3.1002519958805513E-2</v>
      </c>
      <c r="M62" s="1"/>
      <c r="N62" s="29">
        <f t="shared" si="23"/>
        <v>2.3243807513786736</v>
      </c>
      <c r="O62" s="146">
        <f t="shared" si="23"/>
        <v>2.2677180983407625</v>
      </c>
      <c r="P62" s="57">
        <f t="shared" si="7"/>
        <v>-2.4377526360215476E-2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L37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155</v>
      </c>
      <c r="B68" s="39">
        <v>50631.06</v>
      </c>
      <c r="C68" s="147">
        <v>53546.85</v>
      </c>
      <c r="D68" s="247">
        <f>B68/$B$96</f>
        <v>0.28742574730123199</v>
      </c>
      <c r="E68" s="246">
        <f>C68/$C$96</f>
        <v>0.27546438671281243</v>
      </c>
      <c r="F68" s="61">
        <f t="shared" ref="F68:F94" si="42">(C68-B68)/B68</f>
        <v>5.7588958240258073E-2</v>
      </c>
      <c r="H68" s="19">
        <v>14994.664999999999</v>
      </c>
      <c r="I68" s="147">
        <v>15187.855</v>
      </c>
      <c r="J68" s="245">
        <f>H68/$H$96</f>
        <v>0.28626871276526389</v>
      </c>
      <c r="K68" s="246">
        <f>I68/$I$96</f>
        <v>0.30164447859813182</v>
      </c>
      <c r="L68" s="61">
        <f t="shared" ref="L68:L96" si="43">(I68-H68)/H68</f>
        <v>1.2883915712688515E-2</v>
      </c>
      <c r="N68" s="41">
        <f t="shared" ref="N68:O96" si="44">(H68/B68)*10</f>
        <v>2.9615546267449266</v>
      </c>
      <c r="O68" s="149">
        <f t="shared" si="44"/>
        <v>2.8363675921179303</v>
      </c>
      <c r="P68" s="61">
        <f t="shared" si="7"/>
        <v>-4.2270716027477298E-2</v>
      </c>
    </row>
    <row r="69" spans="1:16" ht="20.100000000000001" customHeight="1" x14ac:dyDescent="0.25">
      <c r="A69" s="38" t="s">
        <v>160</v>
      </c>
      <c r="B69" s="19">
        <v>43035.68</v>
      </c>
      <c r="C69" s="140">
        <v>53827.88</v>
      </c>
      <c r="D69" s="247">
        <f t="shared" ref="D69:D95" si="45">B69/$B$96</f>
        <v>0.24430779218560078</v>
      </c>
      <c r="E69" s="215">
        <f t="shared" ref="E69:E95" si="46">C69/$C$96</f>
        <v>0.27691010679901545</v>
      </c>
      <c r="F69" s="52">
        <f t="shared" si="42"/>
        <v>0.25077331181940188</v>
      </c>
      <c r="H69" s="19">
        <v>13310.17</v>
      </c>
      <c r="I69" s="140">
        <v>10106.343000000001</v>
      </c>
      <c r="J69" s="214">
        <f t="shared" ref="J69:J96" si="47">H69/$H$96</f>
        <v>0.2541093937468315</v>
      </c>
      <c r="K69" s="215">
        <f t="shared" ref="K69:K96" si="48">I69/$I$96</f>
        <v>0.20072107382964083</v>
      </c>
      <c r="L69" s="52">
        <f t="shared" si="43"/>
        <v>-0.24070519009148639</v>
      </c>
      <c r="N69" s="40">
        <f t="shared" si="44"/>
        <v>3.0928220490532503</v>
      </c>
      <c r="O69" s="143">
        <f t="shared" si="44"/>
        <v>1.8775294512806375</v>
      </c>
      <c r="P69" s="52">
        <f t="shared" si="7"/>
        <v>-0.39293970959131913</v>
      </c>
    </row>
    <row r="70" spans="1:16" ht="20.100000000000001" customHeight="1" x14ac:dyDescent="0.25">
      <c r="A70" s="38" t="s">
        <v>156</v>
      </c>
      <c r="B70" s="19">
        <v>27428.6</v>
      </c>
      <c r="C70" s="140">
        <v>26377.02</v>
      </c>
      <c r="D70" s="247">
        <f t="shared" si="45"/>
        <v>0.1557084890663275</v>
      </c>
      <c r="E70" s="215">
        <f t="shared" si="46"/>
        <v>0.13569294249076438</v>
      </c>
      <c r="F70" s="52">
        <f t="shared" si="42"/>
        <v>-3.833881423040178E-2</v>
      </c>
      <c r="H70" s="19">
        <v>6839.2609999999986</v>
      </c>
      <c r="I70" s="140">
        <v>6489.5140000000001</v>
      </c>
      <c r="J70" s="214">
        <f t="shared" si="47"/>
        <v>0.13057086922153122</v>
      </c>
      <c r="K70" s="215">
        <f t="shared" si="48"/>
        <v>0.12888759254583856</v>
      </c>
      <c r="L70" s="52">
        <f t="shared" si="43"/>
        <v>-5.1138127350308545E-2</v>
      </c>
      <c r="N70" s="40">
        <f t="shared" si="44"/>
        <v>2.493477975543775</v>
      </c>
      <c r="O70" s="143">
        <f t="shared" si="44"/>
        <v>2.4602908137462078</v>
      </c>
      <c r="P70" s="52">
        <f t="shared" si="7"/>
        <v>-1.3309586899531278E-2</v>
      </c>
    </row>
    <row r="71" spans="1:16" ht="20.100000000000001" customHeight="1" x14ac:dyDescent="0.25">
      <c r="A71" s="38" t="s">
        <v>157</v>
      </c>
      <c r="B71" s="19">
        <v>16533.669999999998</v>
      </c>
      <c r="C71" s="140">
        <v>18739.650000000001</v>
      </c>
      <c r="D71" s="247">
        <f t="shared" si="45"/>
        <v>9.3859430463868618E-2</v>
      </c>
      <c r="E71" s="215">
        <f t="shared" si="46"/>
        <v>9.6403545576682015E-2</v>
      </c>
      <c r="F71" s="52">
        <f t="shared" si="42"/>
        <v>0.13342349278774787</v>
      </c>
      <c r="H71" s="19">
        <v>4780.6769999999988</v>
      </c>
      <c r="I71" s="140">
        <v>5304.2979999999998</v>
      </c>
      <c r="J71" s="214">
        <f t="shared" si="47"/>
        <v>9.126967831135295E-2</v>
      </c>
      <c r="K71" s="215">
        <f t="shared" si="48"/>
        <v>0.10534813537126299</v>
      </c>
      <c r="L71" s="52">
        <f t="shared" si="43"/>
        <v>0.10952862952255531</v>
      </c>
      <c r="N71" s="40">
        <f t="shared" si="44"/>
        <v>2.8914796291446483</v>
      </c>
      <c r="O71" s="143">
        <f t="shared" si="44"/>
        <v>2.8305213811357199</v>
      </c>
      <c r="P71" s="52">
        <f t="shared" si="7"/>
        <v>-2.1082025754046517E-2</v>
      </c>
    </row>
    <row r="72" spans="1:16" ht="20.100000000000001" customHeight="1" x14ac:dyDescent="0.25">
      <c r="A72" s="38" t="s">
        <v>159</v>
      </c>
      <c r="B72" s="19">
        <v>10165.16</v>
      </c>
      <c r="C72" s="140">
        <v>10446.68</v>
      </c>
      <c r="D72" s="247">
        <f t="shared" si="45"/>
        <v>5.7706252040478544E-2</v>
      </c>
      <c r="E72" s="215">
        <f t="shared" si="46"/>
        <v>5.3741504857615398E-2</v>
      </c>
      <c r="F72" s="52">
        <f t="shared" si="42"/>
        <v>2.7694596051611627E-2</v>
      </c>
      <c r="H72" s="19">
        <v>3798.2360000000003</v>
      </c>
      <c r="I72" s="140">
        <v>3782.491</v>
      </c>
      <c r="J72" s="214">
        <f t="shared" si="47"/>
        <v>7.2513532679702078E-2</v>
      </c>
      <c r="K72" s="215">
        <f t="shared" si="48"/>
        <v>7.5123677800263841E-2</v>
      </c>
      <c r="L72" s="52">
        <f t="shared" si="43"/>
        <v>-4.1453453655855886E-3</v>
      </c>
      <c r="N72" s="40">
        <f t="shared" si="44"/>
        <v>3.7365235766087306</v>
      </c>
      <c r="O72" s="143">
        <f t="shared" si="44"/>
        <v>3.6207589396822719</v>
      </c>
      <c r="P72" s="52">
        <f t="shared" ref="P72:P86" si="49">(O72-N72)/N72</f>
        <v>-3.0981909936595841E-2</v>
      </c>
    </row>
    <row r="73" spans="1:16" ht="20.100000000000001" customHeight="1" x14ac:dyDescent="0.25">
      <c r="A73" s="38" t="s">
        <v>161</v>
      </c>
      <c r="B73" s="19">
        <v>4746.6799999999994</v>
      </c>
      <c r="C73" s="140">
        <v>4608.5199999999995</v>
      </c>
      <c r="D73" s="247">
        <f t="shared" si="45"/>
        <v>2.6946266702688265E-2</v>
      </c>
      <c r="E73" s="215">
        <f t="shared" si="46"/>
        <v>2.3707895711021845E-2</v>
      </c>
      <c r="F73" s="52">
        <f t="shared" si="42"/>
        <v>-2.9106659812753309E-2</v>
      </c>
      <c r="H73" s="19">
        <v>1503.885</v>
      </c>
      <c r="I73" s="140">
        <v>1477.4790000000003</v>
      </c>
      <c r="J73" s="214">
        <f t="shared" si="47"/>
        <v>2.8711226499357534E-2</v>
      </c>
      <c r="K73" s="215">
        <f t="shared" si="48"/>
        <v>2.9344063568864022E-2</v>
      </c>
      <c r="L73" s="52">
        <f t="shared" si="43"/>
        <v>-1.7558523424330799E-2</v>
      </c>
      <c r="N73" s="40">
        <f t="shared" si="44"/>
        <v>3.1682881508759806</v>
      </c>
      <c r="O73" s="143">
        <f t="shared" si="44"/>
        <v>3.2059728502859928</v>
      </c>
      <c r="P73" s="52">
        <f t="shared" si="49"/>
        <v>1.1894340923376229E-2</v>
      </c>
    </row>
    <row r="74" spans="1:16" ht="20.100000000000001" customHeight="1" x14ac:dyDescent="0.25">
      <c r="A74" s="38" t="s">
        <v>198</v>
      </c>
      <c r="B74" s="19">
        <v>5161.01</v>
      </c>
      <c r="C74" s="140">
        <v>7372.9800000000014</v>
      </c>
      <c r="D74" s="247">
        <f t="shared" si="45"/>
        <v>2.929836262719231E-2</v>
      </c>
      <c r="E74" s="215">
        <f t="shared" si="46"/>
        <v>3.7929279013533608E-2</v>
      </c>
      <c r="F74" s="52">
        <f t="shared" si="42"/>
        <v>0.42859246542827878</v>
      </c>
      <c r="H74" s="19">
        <v>1007.3549999999999</v>
      </c>
      <c r="I74" s="140">
        <v>1476.675</v>
      </c>
      <c r="J74" s="214">
        <f t="shared" si="47"/>
        <v>1.92317880491263E-2</v>
      </c>
      <c r="K74" s="215">
        <f t="shared" si="48"/>
        <v>2.9328095404775479E-2</v>
      </c>
      <c r="L74" s="52">
        <f t="shared" si="43"/>
        <v>0.4658933543785459</v>
      </c>
      <c r="N74" s="40">
        <f t="shared" si="44"/>
        <v>1.9518563226965262</v>
      </c>
      <c r="O74" s="143">
        <f t="shared" si="44"/>
        <v>2.0028197553770655</v>
      </c>
      <c r="P74" s="52">
        <f t="shared" si="49"/>
        <v>2.6110237771052907E-2</v>
      </c>
    </row>
    <row r="75" spans="1:16" ht="20.100000000000001" customHeight="1" x14ac:dyDescent="0.25">
      <c r="A75" s="38" t="s">
        <v>164</v>
      </c>
      <c r="B75" s="19">
        <v>3880.26</v>
      </c>
      <c r="C75" s="140">
        <v>4148.7299999999996</v>
      </c>
      <c r="D75" s="247">
        <f t="shared" si="45"/>
        <v>2.2027716390355615E-2</v>
      </c>
      <c r="E75" s="215">
        <f t="shared" si="46"/>
        <v>2.1342569452489663E-2</v>
      </c>
      <c r="F75" s="52">
        <f t="shared" si="42"/>
        <v>6.9188662615391583E-2</v>
      </c>
      <c r="H75" s="19">
        <v>1129.3340000000001</v>
      </c>
      <c r="I75" s="140">
        <v>1229.981</v>
      </c>
      <c r="J75" s="214">
        <f t="shared" si="47"/>
        <v>2.1560534394202642E-2</v>
      </c>
      <c r="K75" s="215">
        <f t="shared" si="48"/>
        <v>2.4428530390276228E-2</v>
      </c>
      <c r="L75" s="52">
        <f t="shared" si="43"/>
        <v>8.9120667579298887E-2</v>
      </c>
      <c r="N75" s="40">
        <f t="shared" ref="N75" si="50">(H75/B75)*10</f>
        <v>2.9104596083767582</v>
      </c>
      <c r="O75" s="143">
        <f t="shared" ref="O75" si="51">(I75/C75)*10</f>
        <v>2.9647169133686697</v>
      </c>
      <c r="P75" s="52">
        <f t="shared" ref="P75" si="52">(O75-N75)/N75</f>
        <v>1.864217762574354E-2</v>
      </c>
    </row>
    <row r="76" spans="1:16" ht="20.100000000000001" customHeight="1" x14ac:dyDescent="0.25">
      <c r="A76" s="38" t="s">
        <v>163</v>
      </c>
      <c r="B76" s="19">
        <v>2461.69</v>
      </c>
      <c r="C76" s="140">
        <v>1963.97</v>
      </c>
      <c r="D76" s="247">
        <f t="shared" si="45"/>
        <v>1.3974684469848545E-2</v>
      </c>
      <c r="E76" s="215">
        <f t="shared" si="46"/>
        <v>1.0103372870156922E-2</v>
      </c>
      <c r="F76" s="52">
        <f t="shared" si="42"/>
        <v>-0.20218630290572737</v>
      </c>
      <c r="H76" s="19">
        <v>1206.9279999999999</v>
      </c>
      <c r="I76" s="140">
        <v>1116.115</v>
      </c>
      <c r="J76" s="214">
        <f t="shared" si="47"/>
        <v>2.3041910236764503E-2</v>
      </c>
      <c r="K76" s="215">
        <f t="shared" si="48"/>
        <v>2.2167049081687568E-2</v>
      </c>
      <c r="L76" s="52">
        <f t="shared" si="43"/>
        <v>-7.5243096522741942E-2</v>
      </c>
      <c r="N76" s="40">
        <f t="shared" si="44"/>
        <v>4.9028431687174248</v>
      </c>
      <c r="O76" s="143">
        <f t="shared" si="44"/>
        <v>5.6829534056019178</v>
      </c>
      <c r="P76" s="52">
        <f t="shared" si="49"/>
        <v>0.15911384681076154</v>
      </c>
    </row>
    <row r="77" spans="1:16" ht="20.100000000000001" customHeight="1" x14ac:dyDescent="0.25">
      <c r="A77" s="38" t="s">
        <v>158</v>
      </c>
      <c r="B77" s="19">
        <v>594.91</v>
      </c>
      <c r="C77" s="140">
        <v>1788.12</v>
      </c>
      <c r="D77" s="247">
        <f t="shared" si="45"/>
        <v>3.3772244019180308E-3</v>
      </c>
      <c r="E77" s="215">
        <f t="shared" si="46"/>
        <v>9.1987367915930453E-3</v>
      </c>
      <c r="F77" s="52">
        <f t="shared" si="42"/>
        <v>2.0056983409255182</v>
      </c>
      <c r="H77" s="19">
        <v>169.86800000000002</v>
      </c>
      <c r="I77" s="140">
        <v>483.05800000000005</v>
      </c>
      <c r="J77" s="214">
        <f t="shared" si="47"/>
        <v>3.2430130116284598E-3</v>
      </c>
      <c r="K77" s="215">
        <f t="shared" si="48"/>
        <v>9.5939669257216632E-3</v>
      </c>
      <c r="L77" s="52">
        <f t="shared" si="43"/>
        <v>1.8437257164386465</v>
      </c>
      <c r="N77" s="40">
        <f t="shared" si="44"/>
        <v>2.8553562723773354</v>
      </c>
      <c r="O77" s="143">
        <f t="shared" si="44"/>
        <v>2.7014853589244576</v>
      </c>
      <c r="P77" s="52">
        <f t="shared" si="49"/>
        <v>-5.3888516449390973E-2</v>
      </c>
    </row>
    <row r="78" spans="1:16" ht="20.100000000000001" customHeight="1" x14ac:dyDescent="0.25">
      <c r="A78" s="38" t="s">
        <v>162</v>
      </c>
      <c r="B78" s="19">
        <v>300.84999999999997</v>
      </c>
      <c r="C78" s="140">
        <v>302.87</v>
      </c>
      <c r="D78" s="247">
        <f t="shared" si="45"/>
        <v>1.7078851613135423E-3</v>
      </c>
      <c r="E78" s="215">
        <f t="shared" si="46"/>
        <v>1.5580729548742736E-3</v>
      </c>
      <c r="F78" s="52">
        <f t="shared" si="42"/>
        <v>6.7143094565399334E-3</v>
      </c>
      <c r="H78" s="19">
        <v>407.84700000000004</v>
      </c>
      <c r="I78" s="140">
        <v>421.42399999999998</v>
      </c>
      <c r="J78" s="214">
        <f t="shared" si="47"/>
        <v>7.7863583944806107E-3</v>
      </c>
      <c r="K78" s="215">
        <f t="shared" si="48"/>
        <v>8.3698601776708501E-3</v>
      </c>
      <c r="L78" s="52">
        <f t="shared" si="43"/>
        <v>3.3289444325935807E-2</v>
      </c>
      <c r="N78" s="40">
        <f t="shared" si="44"/>
        <v>13.556489945155397</v>
      </c>
      <c r="O78" s="143">
        <f t="shared" si="44"/>
        <v>13.91435269257437</v>
      </c>
      <c r="P78" s="52">
        <f t="shared" si="49"/>
        <v>2.6397891258486201E-2</v>
      </c>
    </row>
    <row r="79" spans="1:16" ht="20.100000000000001" customHeight="1" x14ac:dyDescent="0.25">
      <c r="A79" s="38" t="s">
        <v>219</v>
      </c>
      <c r="B79" s="19">
        <v>2144.38</v>
      </c>
      <c r="C79" s="140">
        <v>1534.08</v>
      </c>
      <c r="D79" s="247">
        <f t="shared" si="45"/>
        <v>1.2173358092795527E-2</v>
      </c>
      <c r="E79" s="215">
        <f t="shared" si="46"/>
        <v>7.8918630389722497E-3</v>
      </c>
      <c r="F79" s="52">
        <f t="shared" si="42"/>
        <v>-0.28460440780085627</v>
      </c>
      <c r="H79" s="19">
        <v>532.60900000000004</v>
      </c>
      <c r="I79" s="140">
        <v>369.84900000000005</v>
      </c>
      <c r="J79" s="214">
        <f t="shared" si="47"/>
        <v>1.0168236025092555E-2</v>
      </c>
      <c r="K79" s="215">
        <f t="shared" si="48"/>
        <v>7.3455342288322135E-3</v>
      </c>
      <c r="L79" s="52">
        <f t="shared" ref="L79" si="53">(I79-H79)/H79</f>
        <v>-0.30559002945875863</v>
      </c>
      <c r="N79" s="40">
        <f t="shared" ref="N79" si="54">(H79/B79)*10</f>
        <v>2.4837435529150618</v>
      </c>
      <c r="O79" s="143">
        <f t="shared" ref="O79" si="55">(I79/C79)*10</f>
        <v>2.410884699624531</v>
      </c>
      <c r="P79" s="52">
        <f t="shared" ref="P79" si="56">(O79-N79)/N79</f>
        <v>-2.9334289848490798E-2</v>
      </c>
    </row>
    <row r="80" spans="1:16" ht="20.100000000000001" customHeight="1" x14ac:dyDescent="0.25">
      <c r="A80" s="38" t="s">
        <v>216</v>
      </c>
      <c r="B80" s="19">
        <v>732.62</v>
      </c>
      <c r="C80" s="140">
        <v>1154.93</v>
      </c>
      <c r="D80" s="247">
        <f t="shared" si="45"/>
        <v>4.1589856303191871E-3</v>
      </c>
      <c r="E80" s="215">
        <f t="shared" si="46"/>
        <v>5.9413781416876709E-3</v>
      </c>
      <c r="F80" s="52">
        <f t="shared" si="42"/>
        <v>0.57643798968087145</v>
      </c>
      <c r="H80" s="19">
        <v>227.68999999999997</v>
      </c>
      <c r="I80" s="140">
        <v>368.423</v>
      </c>
      <c r="J80" s="214">
        <f t="shared" si="47"/>
        <v>4.3469142664756388E-3</v>
      </c>
      <c r="K80" s="215">
        <f t="shared" si="48"/>
        <v>7.3172125845657283E-3</v>
      </c>
      <c r="L80" s="52">
        <f t="shared" si="43"/>
        <v>0.61809038605121025</v>
      </c>
      <c r="N80" s="40">
        <f t="shared" si="44"/>
        <v>3.1078867625781434</v>
      </c>
      <c r="O80" s="143">
        <f t="shared" si="44"/>
        <v>3.1900028573160277</v>
      </c>
      <c r="P80" s="52">
        <f t="shared" si="49"/>
        <v>2.6421842560880496E-2</v>
      </c>
    </row>
    <row r="81" spans="1:16" ht="20.100000000000001" customHeight="1" x14ac:dyDescent="0.25">
      <c r="A81" s="38" t="s">
        <v>214</v>
      </c>
      <c r="B81" s="19">
        <v>772.37</v>
      </c>
      <c r="C81" s="140">
        <v>867.55</v>
      </c>
      <c r="D81" s="247">
        <f t="shared" si="45"/>
        <v>4.3846410571505429E-3</v>
      </c>
      <c r="E81" s="215">
        <f t="shared" si="46"/>
        <v>4.4629913560312214E-3</v>
      </c>
      <c r="F81" s="52">
        <f t="shared" si="42"/>
        <v>0.12323109390577049</v>
      </c>
      <c r="H81" s="19">
        <v>254.53800000000001</v>
      </c>
      <c r="I81" s="140">
        <v>270.81099999999998</v>
      </c>
      <c r="J81" s="214">
        <f t="shared" si="47"/>
        <v>4.8594793954946473E-3</v>
      </c>
      <c r="K81" s="215">
        <f t="shared" si="48"/>
        <v>5.3785503544535205E-3</v>
      </c>
      <c r="L81" s="52">
        <f t="shared" si="43"/>
        <v>6.3931515137228889E-2</v>
      </c>
      <c r="N81" s="40">
        <f t="shared" si="44"/>
        <v>3.2955448813392545</v>
      </c>
      <c r="O81" s="143">
        <f t="shared" si="44"/>
        <v>3.1215607169615582</v>
      </c>
      <c r="P81" s="52">
        <f t="shared" si="49"/>
        <v>-5.2793747511334754E-2</v>
      </c>
    </row>
    <row r="82" spans="1:16" ht="20.100000000000001" customHeight="1" x14ac:dyDescent="0.25">
      <c r="A82" s="38" t="s">
        <v>212</v>
      </c>
      <c r="B82" s="19">
        <v>441.13</v>
      </c>
      <c r="C82" s="140">
        <v>630.88999999999987</v>
      </c>
      <c r="D82" s="247">
        <f t="shared" si="45"/>
        <v>2.5042359355500849E-3</v>
      </c>
      <c r="E82" s="215">
        <f t="shared" si="46"/>
        <v>3.2455266170324901E-3</v>
      </c>
      <c r="F82" s="52">
        <f t="shared" si="42"/>
        <v>0.43016797769365012</v>
      </c>
      <c r="H82" s="19">
        <v>139.495</v>
      </c>
      <c r="I82" s="140">
        <v>235.279</v>
      </c>
      <c r="J82" s="214">
        <f t="shared" si="47"/>
        <v>2.6631507997804879E-3</v>
      </c>
      <c r="K82" s="215">
        <f t="shared" si="48"/>
        <v>4.6728528340631284E-3</v>
      </c>
      <c r="L82" s="52">
        <f t="shared" si="43"/>
        <v>0.68664826696297354</v>
      </c>
      <c r="N82" s="40">
        <f t="shared" si="44"/>
        <v>3.1622197538140684</v>
      </c>
      <c r="O82" s="143">
        <f t="shared" si="44"/>
        <v>3.729318898698665</v>
      </c>
      <c r="P82" s="52">
        <f t="shared" si="49"/>
        <v>0.17933577962145028</v>
      </c>
    </row>
    <row r="83" spans="1:16" ht="20.100000000000001" customHeight="1" x14ac:dyDescent="0.25">
      <c r="A83" s="38" t="s">
        <v>170</v>
      </c>
      <c r="B83" s="19">
        <v>845.97</v>
      </c>
      <c r="C83" s="140">
        <v>1019.03</v>
      </c>
      <c r="D83" s="247">
        <f t="shared" si="45"/>
        <v>4.8024584009187885E-3</v>
      </c>
      <c r="E83" s="215">
        <f t="shared" si="46"/>
        <v>5.2422593297636972E-3</v>
      </c>
      <c r="F83" s="52">
        <f t="shared" si="42"/>
        <v>0.20456990200598124</v>
      </c>
      <c r="H83" s="19">
        <v>172.74</v>
      </c>
      <c r="I83" s="140">
        <v>201.571</v>
      </c>
      <c r="J83" s="214">
        <f t="shared" si="47"/>
        <v>3.2978434291844258E-3</v>
      </c>
      <c r="K83" s="215">
        <f t="shared" si="48"/>
        <v>4.0033815963810577E-3</v>
      </c>
      <c r="L83" s="52">
        <f t="shared" si="43"/>
        <v>0.16690401759870319</v>
      </c>
      <c r="N83" s="40">
        <f t="shared" si="44"/>
        <v>2.0419163800134759</v>
      </c>
      <c r="O83" s="143">
        <f t="shared" si="44"/>
        <v>1.9780673778004574</v>
      </c>
      <c r="P83" s="52">
        <f t="shared" si="49"/>
        <v>-3.1269156189734422E-2</v>
      </c>
    </row>
    <row r="84" spans="1:16" ht="20.100000000000001" customHeight="1" x14ac:dyDescent="0.25">
      <c r="A84" s="38" t="s">
        <v>200</v>
      </c>
      <c r="B84" s="19">
        <v>540.09999999999991</v>
      </c>
      <c r="C84" s="140">
        <v>832.36</v>
      </c>
      <c r="D84" s="247">
        <f t="shared" si="45"/>
        <v>3.0660753718645311E-3</v>
      </c>
      <c r="E84" s="215">
        <f t="shared" si="46"/>
        <v>4.281961253076073E-3</v>
      </c>
      <c r="F84" s="52">
        <f t="shared" si="42"/>
        <v>0.54112201444177033</v>
      </c>
      <c r="H84" s="19">
        <v>145.12200000000001</v>
      </c>
      <c r="I84" s="140">
        <v>195.09200000000001</v>
      </c>
      <c r="J84" s="214">
        <f t="shared" si="47"/>
        <v>2.7705779444836304E-3</v>
      </c>
      <c r="K84" s="215">
        <f t="shared" si="48"/>
        <v>3.8747028213442082E-3</v>
      </c>
      <c r="L84" s="52">
        <f t="shared" si="43"/>
        <v>0.34433097669546997</v>
      </c>
      <c r="N84" s="40">
        <f t="shared" si="44"/>
        <v>2.68694686169228</v>
      </c>
      <c r="O84" s="143">
        <f t="shared" si="44"/>
        <v>2.3438416069969725</v>
      </c>
      <c r="P84" s="52">
        <f t="shared" si="49"/>
        <v>-0.12769335322069397</v>
      </c>
    </row>
    <row r="85" spans="1:16" ht="20.100000000000001" customHeight="1" x14ac:dyDescent="0.25">
      <c r="A85" s="38" t="s">
        <v>223</v>
      </c>
      <c r="B85" s="19">
        <v>831.05000000000007</v>
      </c>
      <c r="C85" s="140">
        <v>737.1</v>
      </c>
      <c r="D85" s="247">
        <f t="shared" si="45"/>
        <v>4.7177595589483782E-3</v>
      </c>
      <c r="E85" s="215">
        <f t="shared" si="46"/>
        <v>3.791909317653868E-3</v>
      </c>
      <c r="F85" s="52">
        <f t="shared" si="42"/>
        <v>-0.11304975633235069</v>
      </c>
      <c r="H85" s="19">
        <v>218.98400000000001</v>
      </c>
      <c r="I85" s="140">
        <v>188.20400000000001</v>
      </c>
      <c r="J85" s="214">
        <f t="shared" si="47"/>
        <v>4.1807047904163621E-3</v>
      </c>
      <c r="K85" s="215">
        <f t="shared" si="48"/>
        <v>3.7379009379588366E-3</v>
      </c>
      <c r="L85" s="52">
        <f t="shared" si="43"/>
        <v>-0.14055821429876156</v>
      </c>
      <c r="N85" s="40">
        <f t="shared" si="44"/>
        <v>2.6350279766560374</v>
      </c>
      <c r="O85" s="143">
        <f t="shared" si="44"/>
        <v>2.5533034866368198</v>
      </c>
      <c r="P85" s="52">
        <f t="shared" si="49"/>
        <v>-3.1014657431808146E-2</v>
      </c>
    </row>
    <row r="86" spans="1:16" ht="20.100000000000001" customHeight="1" x14ac:dyDescent="0.25">
      <c r="A86" s="38" t="s">
        <v>211</v>
      </c>
      <c r="B86" s="19">
        <v>481.45</v>
      </c>
      <c r="C86" s="140">
        <v>463.74</v>
      </c>
      <c r="D86" s="247">
        <f t="shared" si="45"/>
        <v>2.7331271760492105E-3</v>
      </c>
      <c r="E86" s="215">
        <f t="shared" si="46"/>
        <v>2.3856464889008343E-3</v>
      </c>
      <c r="F86" s="52">
        <f t="shared" si="42"/>
        <v>-3.6784712846609162E-2</v>
      </c>
      <c r="H86" s="19">
        <v>149.44200000000001</v>
      </c>
      <c r="I86" s="140">
        <v>139.58799999999999</v>
      </c>
      <c r="J86" s="214">
        <f t="shared" si="47"/>
        <v>2.8530526672697638E-3</v>
      </c>
      <c r="K86" s="215">
        <f t="shared" si="48"/>
        <v>2.7723433940181827E-3</v>
      </c>
      <c r="L86" s="52">
        <f t="shared" si="43"/>
        <v>-6.5938625018401878E-2</v>
      </c>
      <c r="N86" s="40">
        <f t="shared" si="44"/>
        <v>3.1039983383528922</v>
      </c>
      <c r="O86" s="143">
        <f t="shared" si="44"/>
        <v>3.0100487342045108</v>
      </c>
      <c r="P86" s="52">
        <f t="shared" si="49"/>
        <v>-3.026728558051834E-2</v>
      </c>
    </row>
    <row r="87" spans="1:16" ht="20.100000000000001" customHeight="1" x14ac:dyDescent="0.25">
      <c r="A87" s="38" t="s">
        <v>169</v>
      </c>
      <c r="B87" s="19">
        <v>232.59000000000003</v>
      </c>
      <c r="C87" s="140">
        <v>359.46999999999997</v>
      </c>
      <c r="D87" s="247">
        <f t="shared" si="45"/>
        <v>1.3203822824328301E-3</v>
      </c>
      <c r="E87" s="215">
        <f t="shared" si="46"/>
        <v>1.8492438507896295E-3</v>
      </c>
      <c r="F87" s="52">
        <f t="shared" si="42"/>
        <v>0.54550926523066301</v>
      </c>
      <c r="H87" s="19">
        <v>83.272000000000006</v>
      </c>
      <c r="I87" s="140">
        <v>121.108</v>
      </c>
      <c r="J87" s="214">
        <f t="shared" si="47"/>
        <v>1.5897766471867866E-3</v>
      </c>
      <c r="K87" s="215">
        <f t="shared" si="48"/>
        <v>2.4053139507891372E-3</v>
      </c>
      <c r="L87" s="52">
        <f t="shared" si="43"/>
        <v>0.45436641368046876</v>
      </c>
      <c r="N87" s="40">
        <f t="shared" ref="N87" si="57">(H87/B87)*10</f>
        <v>3.580205511844877</v>
      </c>
      <c r="O87" s="143">
        <f t="shared" ref="O87" si="58">(I87/C87)*10</f>
        <v>3.3690711325006264</v>
      </c>
      <c r="P87" s="52">
        <f t="shared" ref="P87" si="59">(O87-N87)/N87</f>
        <v>-5.8972698255931467E-2</v>
      </c>
    </row>
    <row r="88" spans="1:16" ht="20.100000000000001" customHeight="1" x14ac:dyDescent="0.25">
      <c r="A88" s="38" t="s">
        <v>224</v>
      </c>
      <c r="B88" s="19">
        <v>371.46</v>
      </c>
      <c r="C88" s="140">
        <v>428.23</v>
      </c>
      <c r="D88" s="247">
        <f t="shared" si="45"/>
        <v>2.1087286754912032E-3</v>
      </c>
      <c r="E88" s="215">
        <f t="shared" si="46"/>
        <v>2.2029701900677197E-3</v>
      </c>
      <c r="F88" s="52">
        <f t="shared" si="42"/>
        <v>0.15282937597587909</v>
      </c>
      <c r="H88" s="19">
        <v>103.25600000000001</v>
      </c>
      <c r="I88" s="140">
        <v>113.35900000000001</v>
      </c>
      <c r="J88" s="214">
        <f t="shared" si="47"/>
        <v>1.9712986055567161E-3</v>
      </c>
      <c r="K88" s="215">
        <f t="shared" si="48"/>
        <v>2.2514118319805943E-3</v>
      </c>
      <c r="L88" s="52">
        <f t="shared" si="43"/>
        <v>9.7844193073525931E-2</v>
      </c>
      <c r="N88" s="40">
        <f t="shared" ref="N88:N94" si="60">(H88/B88)*10</f>
        <v>2.7797340225057887</v>
      </c>
      <c r="O88" s="143">
        <f t="shared" ref="O88:O94" si="61">(I88/C88)*10</f>
        <v>2.6471522312775848</v>
      </c>
      <c r="P88" s="52">
        <f t="shared" ref="P88:P94" si="62">(O88-N88)/N88</f>
        <v>-4.7695855126703157E-2</v>
      </c>
    </row>
    <row r="89" spans="1:16" ht="20.100000000000001" customHeight="1" x14ac:dyDescent="0.25">
      <c r="A89" s="38" t="s">
        <v>167</v>
      </c>
      <c r="B89" s="19">
        <v>229.44</v>
      </c>
      <c r="C89" s="140">
        <v>204.26</v>
      </c>
      <c r="D89" s="247">
        <f t="shared" si="45"/>
        <v>1.3025001542688356E-3</v>
      </c>
      <c r="E89" s="215">
        <f t="shared" si="46"/>
        <v>1.0507874063546046E-3</v>
      </c>
      <c r="F89" s="52">
        <f t="shared" si="42"/>
        <v>-0.10974546722454676</v>
      </c>
      <c r="H89" s="19">
        <v>132.333</v>
      </c>
      <c r="I89" s="140">
        <v>109.304</v>
      </c>
      <c r="J89" s="214">
        <f t="shared" si="47"/>
        <v>2.5264184005688471E-3</v>
      </c>
      <c r="K89" s="215">
        <f t="shared" si="48"/>
        <v>2.1708758800166451E-3</v>
      </c>
      <c r="L89" s="52">
        <f t="shared" si="43"/>
        <v>-0.17402310837055002</v>
      </c>
      <c r="N89" s="40">
        <f t="shared" si="60"/>
        <v>5.7676516736401675</v>
      </c>
      <c r="O89" s="143">
        <f t="shared" si="61"/>
        <v>5.3512190345637913</v>
      </c>
      <c r="P89" s="52">
        <f t="shared" si="62"/>
        <v>-7.2201419683437809E-2</v>
      </c>
    </row>
    <row r="90" spans="1:16" ht="20.100000000000001" customHeight="1" x14ac:dyDescent="0.25">
      <c r="A90" s="38" t="s">
        <v>168</v>
      </c>
      <c r="B90" s="19">
        <v>328.9</v>
      </c>
      <c r="C90" s="140">
        <v>405.77000000000004</v>
      </c>
      <c r="D90" s="247">
        <f t="shared" si="45"/>
        <v>1.867121254964348E-3</v>
      </c>
      <c r="E90" s="215">
        <f t="shared" si="46"/>
        <v>2.0874278168829335E-3</v>
      </c>
      <c r="F90" s="52">
        <f t="shared" si="42"/>
        <v>0.2337184554575861</v>
      </c>
      <c r="H90" s="19">
        <v>67.936000000000007</v>
      </c>
      <c r="I90" s="140">
        <v>93.333999999999989</v>
      </c>
      <c r="J90" s="214">
        <f t="shared" si="47"/>
        <v>1.2969913812960123E-3</v>
      </c>
      <c r="K90" s="215">
        <f t="shared" si="48"/>
        <v>1.8536972973127563E-3</v>
      </c>
      <c r="L90" s="52">
        <f t="shared" si="43"/>
        <v>0.37385186057465819</v>
      </c>
      <c r="N90" s="40">
        <f t="shared" si="60"/>
        <v>2.0655518394648835</v>
      </c>
      <c r="O90" s="143">
        <f t="shared" si="61"/>
        <v>2.3001700470710005</v>
      </c>
      <c r="P90" s="52">
        <f t="shared" si="62"/>
        <v>0.11358621126008574</v>
      </c>
    </row>
    <row r="91" spans="1:16" ht="20.100000000000001" customHeight="1" x14ac:dyDescent="0.25">
      <c r="A91" s="38" t="s">
        <v>240</v>
      </c>
      <c r="B91" s="19">
        <v>61.789999999999992</v>
      </c>
      <c r="C91" s="140">
        <v>190.79000000000002</v>
      </c>
      <c r="D91" s="247">
        <f t="shared" si="45"/>
        <v>3.5077355531847694E-4</v>
      </c>
      <c r="E91" s="215">
        <f t="shared" si="46"/>
        <v>9.8149284861644495E-4</v>
      </c>
      <c r="F91" s="52">
        <f t="shared" si="42"/>
        <v>2.0877164589739445</v>
      </c>
      <c r="H91" s="19">
        <v>19.698</v>
      </c>
      <c r="I91" s="140">
        <v>66.242000000000004</v>
      </c>
      <c r="J91" s="214">
        <f t="shared" si="47"/>
        <v>3.7606182625955087E-4</v>
      </c>
      <c r="K91" s="215">
        <f t="shared" si="48"/>
        <v>1.3156257780507813E-3</v>
      </c>
      <c r="L91" s="52">
        <f t="shared" si="43"/>
        <v>2.3628794801502693</v>
      </c>
      <c r="N91" s="40">
        <f t="shared" si="60"/>
        <v>3.1878944813076555</v>
      </c>
      <c r="O91" s="143">
        <f t="shared" si="61"/>
        <v>3.471984904869228</v>
      </c>
      <c r="P91" s="52">
        <f t="shared" si="62"/>
        <v>8.9115378575843021E-2</v>
      </c>
    </row>
    <row r="92" spans="1:16" ht="20.100000000000001" customHeight="1" x14ac:dyDescent="0.25">
      <c r="A92" s="38" t="s">
        <v>213</v>
      </c>
      <c r="B92" s="19">
        <v>515.03</v>
      </c>
      <c r="C92" s="140">
        <v>194.82999999999998</v>
      </c>
      <c r="D92" s="247">
        <f t="shared" si="45"/>
        <v>2.9237563391434729E-3</v>
      </c>
      <c r="E92" s="215">
        <f t="shared" si="46"/>
        <v>1.002276071575774E-3</v>
      </c>
      <c r="F92" s="52">
        <f t="shared" si="42"/>
        <v>-0.62171135662000276</v>
      </c>
      <c r="H92" s="19">
        <v>130.81900000000002</v>
      </c>
      <c r="I92" s="140">
        <v>60.057000000000002</v>
      </c>
      <c r="J92" s="214">
        <f t="shared" si="47"/>
        <v>2.4975140648516698E-3</v>
      </c>
      <c r="K92" s="215">
        <f t="shared" si="48"/>
        <v>1.1927861077925754E-3</v>
      </c>
      <c r="L92" s="52">
        <f t="shared" si="43"/>
        <v>-0.54091531046713404</v>
      </c>
      <c r="N92" s="40">
        <f t="shared" si="60"/>
        <v>2.5400267945556578</v>
      </c>
      <c r="O92" s="143">
        <f t="shared" si="61"/>
        <v>3.0825334907355133</v>
      </c>
      <c r="P92" s="52">
        <f t="shared" si="62"/>
        <v>0.21358306036088862</v>
      </c>
    </row>
    <row r="93" spans="1:16" ht="20.100000000000001" customHeight="1" x14ac:dyDescent="0.25">
      <c r="A93" s="38" t="s">
        <v>241</v>
      </c>
      <c r="B93" s="19">
        <v>99.679999999999993</v>
      </c>
      <c r="C93" s="140">
        <v>242.69</v>
      </c>
      <c r="D93" s="247">
        <f t="shared" si="45"/>
        <v>5.6587001123395019E-4</v>
      </c>
      <c r="E93" s="215">
        <f t="shared" si="46"/>
        <v>1.2484852425741653E-3</v>
      </c>
      <c r="F93" s="52">
        <f t="shared" si="42"/>
        <v>1.434691011235955</v>
      </c>
      <c r="H93" s="19">
        <v>47.936</v>
      </c>
      <c r="I93" s="140">
        <v>58.414999999999999</v>
      </c>
      <c r="J93" s="214">
        <f t="shared" si="47"/>
        <v>9.1516396098983814E-4</v>
      </c>
      <c r="K93" s="215">
        <f t="shared" si="48"/>
        <v>1.1601745089948429E-3</v>
      </c>
      <c r="L93" s="52">
        <f t="shared" si="43"/>
        <v>0.2186039719626168</v>
      </c>
      <c r="N93" s="40">
        <f t="shared" si="60"/>
        <v>4.808988764044944</v>
      </c>
      <c r="O93" s="143">
        <f t="shared" si="61"/>
        <v>2.4069800980674936</v>
      </c>
      <c r="P93" s="52">
        <f t="shared" si="62"/>
        <v>-0.49948311044858196</v>
      </c>
    </row>
    <row r="94" spans="1:16" ht="20.100000000000001" customHeight="1" x14ac:dyDescent="0.25">
      <c r="A94" s="38" t="s">
        <v>242</v>
      </c>
      <c r="B94" s="19">
        <v>101.16</v>
      </c>
      <c r="C94" s="140">
        <v>174.82999999999998</v>
      </c>
      <c r="D94" s="247">
        <f t="shared" si="45"/>
        <v>5.7427177303798552E-4</v>
      </c>
      <c r="E94" s="215">
        <f t="shared" si="46"/>
        <v>8.9938882920285676E-4</v>
      </c>
      <c r="F94" s="52">
        <f t="shared" si="42"/>
        <v>0.72825227362593903</v>
      </c>
      <c r="H94" s="19">
        <v>29.116</v>
      </c>
      <c r="I94" s="140">
        <v>49.128000000000007</v>
      </c>
      <c r="J94" s="214">
        <f t="shared" si="47"/>
        <v>5.5586435848172823E-4</v>
      </c>
      <c r="K94" s="215">
        <f t="shared" si="48"/>
        <v>9.7572632505176155E-4</v>
      </c>
      <c r="L94" s="52">
        <f t="shared" si="43"/>
        <v>0.68731968677016098</v>
      </c>
      <c r="N94" s="40">
        <f t="shared" si="60"/>
        <v>2.8782127323052591</v>
      </c>
      <c r="O94" s="143">
        <f t="shared" si="61"/>
        <v>2.81004404278442</v>
      </c>
      <c r="P94" s="52">
        <f t="shared" si="62"/>
        <v>-2.3684381892870185E-2</v>
      </c>
    </row>
    <row r="95" spans="1:16" ht="20.100000000000001" customHeight="1" thickBot="1" x14ac:dyDescent="0.3">
      <c r="A95" s="8" t="s">
        <v>17</v>
      </c>
      <c r="B95" s="19">
        <f>B96-SUM(B68:B94)</f>
        <v>2484.8399999999965</v>
      </c>
      <c r="C95" s="140">
        <f>C96-SUM(C68:C94)</f>
        <v>1823.7399999999616</v>
      </c>
      <c r="D95" s="247">
        <f t="shared" si="45"/>
        <v>1.4106103919688672E-2</v>
      </c>
      <c r="E95" s="215">
        <f t="shared" si="46"/>
        <v>9.3819789702590146E-3</v>
      </c>
      <c r="F95" s="52">
        <f>(C95-B95)/B95</f>
        <v>-0.2660533474992498</v>
      </c>
      <c r="H95" s="19">
        <f>H96-SUM(H68:H94)</f>
        <v>776.47299999998359</v>
      </c>
      <c r="I95" s="140">
        <f>I96-SUM(I68:I94)</f>
        <v>635.18699999999808</v>
      </c>
      <c r="J95" s="214">
        <f t="shared" si="47"/>
        <v>1.4823934126369483E-2</v>
      </c>
      <c r="K95" s="215">
        <f t="shared" si="48"/>
        <v>1.2615385874260122E-2</v>
      </c>
      <c r="L95" s="52">
        <f t="shared" si="43"/>
        <v>-0.18195867724954826</v>
      </c>
      <c r="N95" s="40">
        <f t="shared" si="44"/>
        <v>3.1248410360425005</v>
      </c>
      <c r="O95" s="143">
        <f t="shared" si="44"/>
        <v>3.4828813317688456</v>
      </c>
      <c r="P95" s="52">
        <f>(O95-N95)/N95</f>
        <v>0.11457872307635537</v>
      </c>
    </row>
    <row r="96" spans="1:16" ht="26.25" customHeight="1" thickBot="1" x14ac:dyDescent="0.3">
      <c r="A96" s="12" t="s">
        <v>18</v>
      </c>
      <c r="B96" s="17">
        <v>176153.53000000003</v>
      </c>
      <c r="C96" s="145">
        <v>194387.55999999991</v>
      </c>
      <c r="D96" s="243">
        <f>SUM(D68:D95)</f>
        <v>0.99999999999999956</v>
      </c>
      <c r="E96" s="244">
        <f>SUM(E68:E95)</f>
        <v>1.0000000000000004</v>
      </c>
      <c r="F96" s="57">
        <f>(C96-B96)/B96</f>
        <v>0.1035121464781312</v>
      </c>
      <c r="G96" s="1"/>
      <c r="H96" s="17">
        <v>52379.68499999999</v>
      </c>
      <c r="I96" s="145">
        <v>50350.184000000001</v>
      </c>
      <c r="J96" s="255">
        <f t="shared" si="47"/>
        <v>1</v>
      </c>
      <c r="K96" s="244">
        <f t="shared" si="48"/>
        <v>1</v>
      </c>
      <c r="L96" s="57">
        <f t="shared" si="43"/>
        <v>-3.8745956566939826E-2</v>
      </c>
      <c r="M96" s="1"/>
      <c r="N96" s="37">
        <f t="shared" si="44"/>
        <v>2.9735245725703017</v>
      </c>
      <c r="O96" s="150">
        <f t="shared" si="44"/>
        <v>2.5901957923644918</v>
      </c>
      <c r="P96" s="57">
        <f>(O96-N96)/N96</f>
        <v>-0.12891394399154474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52" t="s">
        <v>16</v>
      </c>
      <c r="B4" s="335"/>
      <c r="C4" s="335"/>
      <c r="D4" s="335"/>
      <c r="E4" s="371" t="s">
        <v>1</v>
      </c>
      <c r="F4" s="369"/>
      <c r="G4" s="364" t="s">
        <v>13</v>
      </c>
      <c r="H4" s="364"/>
      <c r="I4" s="130" t="s">
        <v>0</v>
      </c>
      <c r="K4" s="365" t="s">
        <v>19</v>
      </c>
      <c r="L4" s="364"/>
      <c r="M4" s="374" t="s">
        <v>13</v>
      </c>
      <c r="N4" s="375"/>
      <c r="O4" s="130" t="s">
        <v>0</v>
      </c>
      <c r="Q4" s="363" t="s">
        <v>22</v>
      </c>
      <c r="R4" s="364"/>
      <c r="S4" s="130" t="s">
        <v>0</v>
      </c>
    </row>
    <row r="5" spans="1:19" x14ac:dyDescent="0.25">
      <c r="A5" s="370"/>
      <c r="B5" s="336"/>
      <c r="C5" s="336"/>
      <c r="D5" s="336"/>
      <c r="E5" s="372" t="s">
        <v>178</v>
      </c>
      <c r="F5" s="362"/>
      <c r="G5" s="366" t="str">
        <f>E5</f>
        <v>jan-ago</v>
      </c>
      <c r="H5" s="366"/>
      <c r="I5" s="131" t="s">
        <v>152</v>
      </c>
      <c r="K5" s="361" t="str">
        <f>E5</f>
        <v>jan-ago</v>
      </c>
      <c r="L5" s="366"/>
      <c r="M5" s="367" t="str">
        <f>E5</f>
        <v>jan-ago</v>
      </c>
      <c r="N5" s="368"/>
      <c r="O5" s="131" t="str">
        <f>I5</f>
        <v>2025/2024</v>
      </c>
      <c r="Q5" s="361" t="str">
        <f>E5</f>
        <v>jan-ago</v>
      </c>
      <c r="R5" s="362"/>
      <c r="S5" s="131" t="str">
        <f>I5</f>
        <v>2025/2024</v>
      </c>
    </row>
    <row r="6" spans="1:19" ht="19.5" customHeight="1" thickBot="1" x14ac:dyDescent="0.3">
      <c r="A6" s="353"/>
      <c r="B6" s="376"/>
      <c r="C6" s="376"/>
      <c r="D6" s="376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188762.43999999994</v>
      </c>
      <c r="F7" s="145">
        <v>200135.47999999998</v>
      </c>
      <c r="G7" s="243">
        <f>E7/E15</f>
        <v>0.36673188721294536</v>
      </c>
      <c r="H7" s="244">
        <f>F7/F15</f>
        <v>0.39055743722341135</v>
      </c>
      <c r="I7" s="164">
        <f t="shared" ref="I7:I18" si="0">(F7-E7)/E7</f>
        <v>6.0250545606424885E-2</v>
      </c>
      <c r="J7" s="1"/>
      <c r="K7" s="17">
        <v>43936.265000000007</v>
      </c>
      <c r="L7" s="145">
        <v>46278.768000000011</v>
      </c>
      <c r="M7" s="243">
        <f>K7/K15</f>
        <v>0.33250284810174718</v>
      </c>
      <c r="N7" s="244">
        <f>L7/L15</f>
        <v>0.36309614994148676</v>
      </c>
      <c r="O7" s="164">
        <f t="shared" ref="O7:O18" si="1">(L7-K7)/K7</f>
        <v>5.3315933887416324E-2</v>
      </c>
      <c r="P7" s="1"/>
      <c r="Q7" s="187">
        <f t="shared" ref="Q7:Q18" si="2">(K7/E7)*10</f>
        <v>2.3275957335580117</v>
      </c>
      <c r="R7" s="188">
        <f t="shared" ref="R7:R18" si="3">(L7/F7)*10</f>
        <v>2.3123719992077376</v>
      </c>
      <c r="S7" s="55">
        <f>(R7-Q7)/Q7</f>
        <v>-6.5405405804739173E-3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137872.89999999997</v>
      </c>
      <c r="F8" s="181">
        <v>147529.96</v>
      </c>
      <c r="G8" s="245">
        <f>E8/E7</f>
        <v>0.73040431136618067</v>
      </c>
      <c r="H8" s="246">
        <f>F8/F7</f>
        <v>0.73715045428226922</v>
      </c>
      <c r="I8" s="206">
        <f t="shared" si="0"/>
        <v>7.0043206460443125E-2</v>
      </c>
      <c r="K8" s="180">
        <v>34858.08400000001</v>
      </c>
      <c r="L8" s="181">
        <v>36863.851000000017</v>
      </c>
      <c r="M8" s="250">
        <f>K8/K7</f>
        <v>0.79337840847418428</v>
      </c>
      <c r="N8" s="246">
        <f>L8/L7</f>
        <v>0.79656076842840773</v>
      </c>
      <c r="O8" s="207">
        <f t="shared" si="1"/>
        <v>5.7540942296197536E-2</v>
      </c>
      <c r="Q8" s="189">
        <f t="shared" si="2"/>
        <v>2.5282766954202036</v>
      </c>
      <c r="R8" s="190">
        <f t="shared" si="3"/>
        <v>2.4987365956040399</v>
      </c>
      <c r="S8" s="182">
        <f t="shared" ref="S8:S18" si="4">(R8-Q8)/Q8</f>
        <v>-1.1683887238162462E-2</v>
      </c>
    </row>
    <row r="9" spans="1:19" ht="24" customHeight="1" x14ac:dyDescent="0.25">
      <c r="A9" s="8"/>
      <c r="B9" t="s">
        <v>37</v>
      </c>
      <c r="E9" s="19">
        <v>45675.709999999992</v>
      </c>
      <c r="F9" s="140">
        <v>49551.319999999985</v>
      </c>
      <c r="G9" s="247">
        <f>E9/E7</f>
        <v>0.24197456866948747</v>
      </c>
      <c r="H9" s="215">
        <f>F9/F7</f>
        <v>0.247588883290459</v>
      </c>
      <c r="I9" s="182">
        <f t="shared" si="0"/>
        <v>8.4850569372648926E-2</v>
      </c>
      <c r="K9" s="19">
        <v>8076.4750000000013</v>
      </c>
      <c r="L9" s="140">
        <v>8654.1989999999951</v>
      </c>
      <c r="M9" s="247">
        <f>K9/K7</f>
        <v>0.18382252109959735</v>
      </c>
      <c r="N9" s="215">
        <f>L9/L7</f>
        <v>0.18700149926203724</v>
      </c>
      <c r="O9" s="182">
        <f t="shared" si="1"/>
        <v>7.1531701639637804E-2</v>
      </c>
      <c r="Q9" s="189">
        <f t="shared" si="2"/>
        <v>1.768221008496639</v>
      </c>
      <c r="R9" s="190">
        <f t="shared" si="3"/>
        <v>1.7465123028004093</v>
      </c>
      <c r="S9" s="182">
        <f t="shared" si="4"/>
        <v>-1.2277144990312447E-2</v>
      </c>
    </row>
    <row r="10" spans="1:19" ht="24" customHeight="1" thickBot="1" x14ac:dyDescent="0.3">
      <c r="A10" s="8"/>
      <c r="B10" t="s">
        <v>36</v>
      </c>
      <c r="E10" s="19">
        <v>5213.829999999999</v>
      </c>
      <c r="F10" s="140">
        <v>3054.1999999999994</v>
      </c>
      <c r="G10" s="247">
        <f>E10/E7</f>
        <v>2.7621119964331892E-2</v>
      </c>
      <c r="H10" s="215">
        <f>F10/F7</f>
        <v>1.5260662427271764E-2</v>
      </c>
      <c r="I10" s="186">
        <f t="shared" si="0"/>
        <v>-0.41421181741637147</v>
      </c>
      <c r="K10" s="19">
        <v>1001.7060000000001</v>
      </c>
      <c r="L10" s="140">
        <v>760.71800000000007</v>
      </c>
      <c r="M10" s="247">
        <f>K10/K7</f>
        <v>2.2799070426218523E-2</v>
      </c>
      <c r="N10" s="215">
        <f>L10/L7</f>
        <v>1.6437732309554996E-2</v>
      </c>
      <c r="O10" s="209">
        <f t="shared" si="1"/>
        <v>-0.2405775746576341</v>
      </c>
      <c r="Q10" s="189">
        <f t="shared" si="2"/>
        <v>1.9212479118037993</v>
      </c>
      <c r="R10" s="190">
        <f t="shared" si="3"/>
        <v>2.4907275227555505</v>
      </c>
      <c r="S10" s="182">
        <f t="shared" si="4"/>
        <v>0.29641131030148249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325952.66000000021</v>
      </c>
      <c r="F11" s="145">
        <v>312299.98000000016</v>
      </c>
      <c r="G11" s="243">
        <f>E11/E15</f>
        <v>0.63326811278705464</v>
      </c>
      <c r="H11" s="244">
        <f>F11/F15</f>
        <v>0.60944256277658859</v>
      </c>
      <c r="I11" s="164">
        <f t="shared" si="0"/>
        <v>-4.1885468889868986E-2</v>
      </c>
      <c r="J11" s="1"/>
      <c r="K11" s="17">
        <v>88201.746000000057</v>
      </c>
      <c r="L11" s="145">
        <v>81177.19100000005</v>
      </c>
      <c r="M11" s="243">
        <f>K11/K15</f>
        <v>0.66749715189825309</v>
      </c>
      <c r="N11" s="244">
        <f>L11/L15</f>
        <v>0.63690385005851324</v>
      </c>
      <c r="O11" s="164">
        <f t="shared" si="1"/>
        <v>-7.9641904140990621E-2</v>
      </c>
      <c r="Q11" s="191">
        <f t="shared" si="2"/>
        <v>2.7059679770675906</v>
      </c>
      <c r="R11" s="192">
        <f t="shared" si="3"/>
        <v>2.599333852022661</v>
      </c>
      <c r="S11" s="57">
        <f t="shared" si="4"/>
        <v>-3.9407016619792797E-2</v>
      </c>
    </row>
    <row r="12" spans="1:19" s="3" customFormat="1" ht="24" customHeight="1" x14ac:dyDescent="0.25">
      <c r="A12" s="46"/>
      <c r="B12" s="3" t="s">
        <v>33</v>
      </c>
      <c r="E12" s="31">
        <v>291198.05000000022</v>
      </c>
      <c r="F12" s="141">
        <v>275602.21000000014</v>
      </c>
      <c r="G12" s="247">
        <f>E12/E11</f>
        <v>0.89337528339237982</v>
      </c>
      <c r="H12" s="215">
        <f>F12/F11</f>
        <v>0.88249192331040172</v>
      </c>
      <c r="I12" s="206">
        <f t="shared" si="0"/>
        <v>-5.355750150112637E-2</v>
      </c>
      <c r="K12" s="31">
        <v>82577.130000000048</v>
      </c>
      <c r="L12" s="141">
        <v>75335.339000000051</v>
      </c>
      <c r="M12" s="247">
        <f>K12/K11</f>
        <v>0.9362301059210324</v>
      </c>
      <c r="N12" s="215">
        <f>L12/L11</f>
        <v>0.92803579517798296</v>
      </c>
      <c r="O12" s="206">
        <f t="shared" si="1"/>
        <v>-8.7697295849347073E-2</v>
      </c>
      <c r="Q12" s="189">
        <f t="shared" si="2"/>
        <v>2.8357720802045199</v>
      </c>
      <c r="R12" s="190">
        <f t="shared" si="3"/>
        <v>2.7334809470504613</v>
      </c>
      <c r="S12" s="182">
        <f t="shared" si="4"/>
        <v>-3.6071704728357856E-2</v>
      </c>
    </row>
    <row r="13" spans="1:19" ht="24" customHeight="1" x14ac:dyDescent="0.25">
      <c r="A13" s="8"/>
      <c r="B13" s="3" t="s">
        <v>37</v>
      </c>
      <c r="D13" s="3"/>
      <c r="E13" s="19">
        <v>33272.55000000001</v>
      </c>
      <c r="F13" s="140">
        <v>32226.030000000013</v>
      </c>
      <c r="G13" s="247">
        <f>E13/E11</f>
        <v>0.10207786001807743</v>
      </c>
      <c r="H13" s="215">
        <f>F13/F11</f>
        <v>0.10318934378413984</v>
      </c>
      <c r="I13" s="182">
        <f t="shared" si="0"/>
        <v>-3.1452954462462192E-2</v>
      </c>
      <c r="K13" s="19">
        <v>5418.5119999999988</v>
      </c>
      <c r="L13" s="140">
        <v>5269.0159999999996</v>
      </c>
      <c r="M13" s="247">
        <f>K13/K11</f>
        <v>6.1433160291407329E-2</v>
      </c>
      <c r="N13" s="215">
        <f>L13/L11</f>
        <v>6.4907592084579482E-2</v>
      </c>
      <c r="O13" s="182">
        <f t="shared" si="1"/>
        <v>-2.7589862309061828E-2</v>
      </c>
      <c r="Q13" s="189">
        <f t="shared" si="2"/>
        <v>1.6285232120772219</v>
      </c>
      <c r="R13" s="190">
        <f t="shared" si="3"/>
        <v>1.6350186479687376</v>
      </c>
      <c r="S13" s="182">
        <f t="shared" si="4"/>
        <v>3.9885436347146678E-3</v>
      </c>
    </row>
    <row r="14" spans="1:19" ht="24" customHeight="1" thickBot="1" x14ac:dyDescent="0.3">
      <c r="A14" s="8"/>
      <c r="B14" t="s">
        <v>36</v>
      </c>
      <c r="E14" s="19">
        <v>1482.0600000000004</v>
      </c>
      <c r="F14" s="140">
        <v>4471.7400000000007</v>
      </c>
      <c r="G14" s="247">
        <f>E14/E11</f>
        <v>4.5468565895427863E-3</v>
      </c>
      <c r="H14" s="215">
        <f>F14/F11</f>
        <v>1.4318732905458395E-2</v>
      </c>
      <c r="I14" s="186">
        <f t="shared" si="0"/>
        <v>2.0172462653333869</v>
      </c>
      <c r="K14" s="19">
        <v>206.10400000000007</v>
      </c>
      <c r="L14" s="140">
        <v>572.8359999999999</v>
      </c>
      <c r="M14" s="247">
        <f>K14/K11</f>
        <v>2.3367337875601682E-3</v>
      </c>
      <c r="N14" s="215">
        <f>L14/L11</f>
        <v>7.0566127374375341E-3</v>
      </c>
      <c r="O14" s="209">
        <f t="shared" si="1"/>
        <v>1.7793541124868986</v>
      </c>
      <c r="Q14" s="189">
        <f t="shared" si="2"/>
        <v>1.3906589476809306</v>
      </c>
      <c r="R14" s="190">
        <f t="shared" si="3"/>
        <v>1.2810136546400277</v>
      </c>
      <c r="S14" s="182">
        <f t="shared" si="4"/>
        <v>-7.8844128694348731E-2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514715.10000000015</v>
      </c>
      <c r="F15" s="145">
        <v>512435.46000000014</v>
      </c>
      <c r="G15" s="243">
        <f>G7+G11</f>
        <v>1</v>
      </c>
      <c r="H15" s="244">
        <f>H7+H11</f>
        <v>1</v>
      </c>
      <c r="I15" s="164">
        <f t="shared" si="0"/>
        <v>-4.4289355412343899E-3</v>
      </c>
      <c r="J15" s="1"/>
      <c r="K15" s="17">
        <v>132138.01100000003</v>
      </c>
      <c r="L15" s="145">
        <v>127455.95900000006</v>
      </c>
      <c r="M15" s="243">
        <f>M7+M11</f>
        <v>1.0000000000000002</v>
      </c>
      <c r="N15" s="244">
        <f>N7+N11</f>
        <v>1</v>
      </c>
      <c r="O15" s="164">
        <f t="shared" si="1"/>
        <v>-3.5433044319094269E-2</v>
      </c>
      <c r="Q15" s="191">
        <f t="shared" si="2"/>
        <v>2.5672068101363257</v>
      </c>
      <c r="R15" s="192">
        <f t="shared" si="3"/>
        <v>2.4872587662063825</v>
      </c>
      <c r="S15" s="57">
        <f t="shared" si="4"/>
        <v>-3.1142034842801654E-2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429070.95000000019</v>
      </c>
      <c r="F16" s="181">
        <f t="shared" ref="F16:F17" si="5">F8+F12</f>
        <v>423132.17000000016</v>
      </c>
      <c r="G16" s="245">
        <f>E16/E15</f>
        <v>0.83360863126028373</v>
      </c>
      <c r="H16" s="246">
        <f>F16/F15</f>
        <v>0.82572773164448854</v>
      </c>
      <c r="I16" s="207">
        <f t="shared" si="0"/>
        <v>-1.3841020931386814E-2</v>
      </c>
      <c r="J16" s="3"/>
      <c r="K16" s="180">
        <f t="shared" ref="K16:L18" si="6">K8+K12</f>
        <v>117435.21400000007</v>
      </c>
      <c r="L16" s="181">
        <f t="shared" si="6"/>
        <v>112199.19000000006</v>
      </c>
      <c r="M16" s="250">
        <f>K16/K15</f>
        <v>0.88873150966378656</v>
      </c>
      <c r="N16" s="246">
        <f>L16/L15</f>
        <v>0.88029771915175814</v>
      </c>
      <c r="O16" s="207">
        <f t="shared" si="1"/>
        <v>-4.4586490045481604E-2</v>
      </c>
      <c r="P16" s="3"/>
      <c r="Q16" s="189">
        <f t="shared" si="2"/>
        <v>2.7369649238663212</v>
      </c>
      <c r="R16" s="190">
        <f t="shared" si="3"/>
        <v>2.651634594457803</v>
      </c>
      <c r="S16" s="182">
        <f t="shared" si="4"/>
        <v>-3.11769904920732E-2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78948.260000000009</v>
      </c>
      <c r="F17" s="140">
        <f t="shared" si="5"/>
        <v>81777.350000000006</v>
      </c>
      <c r="G17" s="248">
        <f>E17/E15</f>
        <v>0.15338244399668863</v>
      </c>
      <c r="H17" s="215">
        <f>F17/F15</f>
        <v>0.15958565786996862</v>
      </c>
      <c r="I17" s="182">
        <f t="shared" si="0"/>
        <v>3.5834735306389226E-2</v>
      </c>
      <c r="K17" s="19">
        <f t="shared" si="6"/>
        <v>13494.987000000001</v>
      </c>
      <c r="L17" s="140">
        <f t="shared" si="6"/>
        <v>13923.214999999995</v>
      </c>
      <c r="M17" s="247">
        <f>K17/K15</f>
        <v>0.10212797133748289</v>
      </c>
      <c r="N17" s="215">
        <f>L17/L15</f>
        <v>0.10923941971202765</v>
      </c>
      <c r="O17" s="182">
        <f t="shared" si="1"/>
        <v>3.1732375881502788E-2</v>
      </c>
      <c r="Q17" s="189">
        <f t="shared" si="2"/>
        <v>1.7093457157890497</v>
      </c>
      <c r="R17" s="190">
        <f t="shared" si="3"/>
        <v>1.7025759577682567</v>
      </c>
      <c r="S17" s="182">
        <f t="shared" si="4"/>
        <v>-3.960438171319876E-3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6695.8899999999994</v>
      </c>
      <c r="F18" s="142">
        <f>F10+F14</f>
        <v>7525.9400000000005</v>
      </c>
      <c r="G18" s="249">
        <f>E18/E15</f>
        <v>1.300892474302774E-2</v>
      </c>
      <c r="H18" s="221">
        <f>F18/F15</f>
        <v>1.4686610485542899E-2</v>
      </c>
      <c r="I18" s="208">
        <f t="shared" si="0"/>
        <v>0.12396410335295251</v>
      </c>
      <c r="K18" s="21">
        <f t="shared" si="6"/>
        <v>1207.8100000000002</v>
      </c>
      <c r="L18" s="142">
        <f t="shared" si="6"/>
        <v>1333.5540000000001</v>
      </c>
      <c r="M18" s="249">
        <f>K18/K15</f>
        <v>9.1405189987308032E-3</v>
      </c>
      <c r="N18" s="221">
        <f>L18/L15</f>
        <v>1.0462861136214113E-2</v>
      </c>
      <c r="O18" s="208">
        <f t="shared" si="1"/>
        <v>0.10410909000587833</v>
      </c>
      <c r="Q18" s="193">
        <f t="shared" si="2"/>
        <v>1.8038080075986915</v>
      </c>
      <c r="R18" s="194">
        <f t="shared" si="3"/>
        <v>1.7719434382947514</v>
      </c>
      <c r="S18" s="186">
        <f t="shared" si="4"/>
        <v>-1.7665166785881842E-2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topLeftCell="A4" workbookViewId="0">
      <selection activeCell="A30" sqref="A30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153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154</v>
      </c>
    </row>
    <row r="27" spans="1:1" x14ac:dyDescent="0.25">
      <c r="A27" t="s">
        <v>176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72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156</v>
      </c>
      <c r="B7" s="39">
        <v>82748.58</v>
      </c>
      <c r="C7" s="147">
        <v>81390.59</v>
      </c>
      <c r="D7" s="247">
        <f>B7/$B$33</f>
        <v>0.16076579062864096</v>
      </c>
      <c r="E7" s="246">
        <f>C7/$C$33</f>
        <v>0.15883090916463896</v>
      </c>
      <c r="F7" s="52">
        <f>(C7-B7)/B7</f>
        <v>-1.641103690238558E-2</v>
      </c>
      <c r="H7" s="39">
        <v>21234.269000000008</v>
      </c>
      <c r="I7" s="147">
        <v>20374.917999999998</v>
      </c>
      <c r="J7" s="247">
        <f>H7/$H$33</f>
        <v>0.16069765875316533</v>
      </c>
      <c r="K7" s="246">
        <f>I7/$I$33</f>
        <v>0.15985849669060984</v>
      </c>
      <c r="L7" s="52">
        <f>(I7-H7)/H7</f>
        <v>-4.0470006290304103E-2</v>
      </c>
      <c r="N7" s="27">
        <f t="shared" ref="N7:N33" si="0">(H7/B7)*10</f>
        <v>2.5661188385347526</v>
      </c>
      <c r="O7" s="151">
        <f t="shared" ref="O7:O33" si="1">(I7/C7)*10</f>
        <v>2.5033505716078479</v>
      </c>
      <c r="P7" s="61">
        <f>(O7-N7)/N7</f>
        <v>-2.4460389746698268E-2</v>
      </c>
    </row>
    <row r="8" spans="1:16" ht="20.100000000000001" customHeight="1" x14ac:dyDescent="0.25">
      <c r="A8" s="8" t="s">
        <v>190</v>
      </c>
      <c r="B8" s="19">
        <v>48073.409999999989</v>
      </c>
      <c r="C8" s="140">
        <v>57126.600000000013</v>
      </c>
      <c r="D8" s="247">
        <f t="shared" ref="D8:D32" si="2">B8/$B$33</f>
        <v>9.3398095373537687E-2</v>
      </c>
      <c r="E8" s="215">
        <f t="shared" ref="E8:E32" si="3">C8/$C$33</f>
        <v>0.11148057552457437</v>
      </c>
      <c r="F8" s="52">
        <f t="shared" ref="F8:F33" si="4">(C8-B8)/B8</f>
        <v>0.18832011292729237</v>
      </c>
      <c r="H8" s="19">
        <v>12187.047000000002</v>
      </c>
      <c r="I8" s="140">
        <v>13756.851999999999</v>
      </c>
      <c r="J8" s="247">
        <f t="shared" ref="J8:J32" si="5">H8/$H$33</f>
        <v>9.2229684008184459E-2</v>
      </c>
      <c r="K8" s="215">
        <f t="shared" ref="K8:K32" si="6">I8/$I$33</f>
        <v>0.10793416100694048</v>
      </c>
      <c r="L8" s="52">
        <f t="shared" ref="L8:L33" si="7">(I8-H8)/H8</f>
        <v>0.12880930056313036</v>
      </c>
      <c r="N8" s="27">
        <f t="shared" si="0"/>
        <v>2.5350910201710271</v>
      </c>
      <c r="O8" s="152">
        <f t="shared" si="1"/>
        <v>2.4081342141839346</v>
      </c>
      <c r="P8" s="52">
        <f t="shared" ref="P8:P71" si="8">(O8-N8)/N8</f>
        <v>-5.0079782136787925E-2</v>
      </c>
    </row>
    <row r="9" spans="1:16" ht="20.100000000000001" customHeight="1" x14ac:dyDescent="0.25">
      <c r="A9" s="8" t="s">
        <v>157</v>
      </c>
      <c r="B9" s="19">
        <v>53684.23000000001</v>
      </c>
      <c r="C9" s="140">
        <v>47976.470000000008</v>
      </c>
      <c r="D9" s="247">
        <f t="shared" si="2"/>
        <v>0.1042989218695935</v>
      </c>
      <c r="E9" s="215">
        <f t="shared" si="3"/>
        <v>9.3624414672630191E-2</v>
      </c>
      <c r="F9" s="52">
        <f t="shared" si="4"/>
        <v>-0.10632098104042846</v>
      </c>
      <c r="H9" s="19">
        <v>13745.378000000001</v>
      </c>
      <c r="I9" s="140">
        <v>12120.454000000003</v>
      </c>
      <c r="J9" s="247">
        <f t="shared" si="5"/>
        <v>0.1040228916416791</v>
      </c>
      <c r="K9" s="215">
        <f t="shared" si="6"/>
        <v>9.5095232071495436E-2</v>
      </c>
      <c r="L9" s="52">
        <f t="shared" si="7"/>
        <v>-0.11821602868978918</v>
      </c>
      <c r="N9" s="27">
        <f t="shared" si="0"/>
        <v>2.5604126202424804</v>
      </c>
      <c r="O9" s="152">
        <f t="shared" si="1"/>
        <v>2.5263330128289976</v>
      </c>
      <c r="P9" s="52">
        <f t="shared" si="8"/>
        <v>-1.3310201310543201E-2</v>
      </c>
    </row>
    <row r="10" spans="1:16" ht="20.100000000000001" customHeight="1" x14ac:dyDescent="0.25">
      <c r="A10" s="8" t="s">
        <v>155</v>
      </c>
      <c r="B10" s="19">
        <v>49683.990000000005</v>
      </c>
      <c r="C10" s="140">
        <v>40450.42</v>
      </c>
      <c r="D10" s="247">
        <f t="shared" si="2"/>
        <v>9.6527166193492289E-2</v>
      </c>
      <c r="E10" s="215">
        <f t="shared" si="3"/>
        <v>7.8937589525908278E-2</v>
      </c>
      <c r="F10" s="52">
        <f t="shared" si="4"/>
        <v>-0.18584598378672901</v>
      </c>
      <c r="H10" s="19">
        <v>12939.219999999998</v>
      </c>
      <c r="I10" s="140">
        <v>10087.577000000001</v>
      </c>
      <c r="J10" s="247">
        <f t="shared" si="5"/>
        <v>9.7922012765880043E-2</v>
      </c>
      <c r="K10" s="215">
        <f t="shared" si="6"/>
        <v>7.9145589418851761E-2</v>
      </c>
      <c r="L10" s="52">
        <f t="shared" si="7"/>
        <v>-0.22038755040875702</v>
      </c>
      <c r="N10" s="27">
        <f t="shared" si="0"/>
        <v>2.6043037203735038</v>
      </c>
      <c r="O10" s="152">
        <f t="shared" si="1"/>
        <v>2.493812672402413</v>
      </c>
      <c r="P10" s="52">
        <f t="shared" si="8"/>
        <v>-4.2426329581575981E-2</v>
      </c>
    </row>
    <row r="11" spans="1:16" ht="20.100000000000001" customHeight="1" x14ac:dyDescent="0.25">
      <c r="A11" s="8" t="s">
        <v>193</v>
      </c>
      <c r="B11" s="19">
        <v>38059.019999999997</v>
      </c>
      <c r="C11" s="140">
        <v>36860.379999999997</v>
      </c>
      <c r="D11" s="247">
        <f t="shared" si="2"/>
        <v>7.3941914663082531E-2</v>
      </c>
      <c r="E11" s="215">
        <f t="shared" si="3"/>
        <v>7.19317511711621E-2</v>
      </c>
      <c r="F11" s="52">
        <f t="shared" si="4"/>
        <v>-3.1494242363571096E-2</v>
      </c>
      <c r="H11" s="19">
        <v>8409.259</v>
      </c>
      <c r="I11" s="140">
        <v>8183.6419999999989</v>
      </c>
      <c r="J11" s="247">
        <f t="shared" si="5"/>
        <v>6.3639969576959957E-2</v>
      </c>
      <c r="K11" s="215">
        <f t="shared" si="6"/>
        <v>6.4207606017071372E-2</v>
      </c>
      <c r="L11" s="52">
        <f t="shared" si="7"/>
        <v>-2.6829593427910962E-2</v>
      </c>
      <c r="N11" s="27">
        <f t="shared" si="0"/>
        <v>2.2095311439968763</v>
      </c>
      <c r="O11" s="152">
        <f t="shared" si="1"/>
        <v>2.2201729879073411</v>
      </c>
      <c r="P11" s="52">
        <f t="shared" si="8"/>
        <v>4.816335782085626E-3</v>
      </c>
    </row>
    <row r="12" spans="1:16" ht="20.100000000000001" customHeight="1" x14ac:dyDescent="0.25">
      <c r="A12" s="8" t="s">
        <v>159</v>
      </c>
      <c r="B12" s="19">
        <v>25937.559999999998</v>
      </c>
      <c r="C12" s="140">
        <v>26093.620000000006</v>
      </c>
      <c r="D12" s="247">
        <f t="shared" si="2"/>
        <v>5.0392071264278034E-2</v>
      </c>
      <c r="E12" s="215">
        <f t="shared" si="3"/>
        <v>5.0920793030209119E-2</v>
      </c>
      <c r="F12" s="52">
        <f t="shared" si="4"/>
        <v>6.0167571660560441E-3</v>
      </c>
      <c r="H12" s="19">
        <v>8196.9440000000013</v>
      </c>
      <c r="I12" s="140">
        <v>7892.4469999999992</v>
      </c>
      <c r="J12" s="247">
        <f t="shared" si="5"/>
        <v>6.2033202543059329E-2</v>
      </c>
      <c r="K12" s="215">
        <f t="shared" si="6"/>
        <v>6.1922934493788571E-2</v>
      </c>
      <c r="L12" s="52">
        <f t="shared" si="7"/>
        <v>-3.7147624773330411E-2</v>
      </c>
      <c r="N12" s="27">
        <f t="shared" si="0"/>
        <v>3.1602602557835051</v>
      </c>
      <c r="O12" s="152">
        <f t="shared" si="1"/>
        <v>3.0246654162971627</v>
      </c>
      <c r="P12" s="52">
        <f t="shared" si="8"/>
        <v>-4.290622559904491E-2</v>
      </c>
    </row>
    <row r="13" spans="1:16" ht="20.100000000000001" customHeight="1" x14ac:dyDescent="0.25">
      <c r="A13" s="8" t="s">
        <v>189</v>
      </c>
      <c r="B13" s="19">
        <v>16424.7</v>
      </c>
      <c r="C13" s="140">
        <v>20090.919999999998</v>
      </c>
      <c r="D13" s="247">
        <f t="shared" si="2"/>
        <v>3.1910274246860056E-2</v>
      </c>
      <c r="E13" s="215">
        <f t="shared" si="3"/>
        <v>3.9206732492712344E-2</v>
      </c>
      <c r="F13" s="52">
        <f t="shared" si="4"/>
        <v>0.22321381821281347</v>
      </c>
      <c r="H13" s="19">
        <v>4289.8990000000003</v>
      </c>
      <c r="I13" s="140">
        <v>4999.5</v>
      </c>
      <c r="J13" s="247">
        <f t="shared" si="5"/>
        <v>3.2465291156834504E-2</v>
      </c>
      <c r="K13" s="215">
        <f t="shared" si="6"/>
        <v>3.9225313898426685E-2</v>
      </c>
      <c r="L13" s="52">
        <f t="shared" si="7"/>
        <v>0.1654120528245536</v>
      </c>
      <c r="N13" s="27">
        <f t="shared" si="0"/>
        <v>2.611858359665626</v>
      </c>
      <c r="O13" s="152">
        <f t="shared" si="1"/>
        <v>2.4884375628393327</v>
      </c>
      <c r="P13" s="52">
        <f t="shared" si="8"/>
        <v>-4.725401604170211E-2</v>
      </c>
    </row>
    <row r="14" spans="1:16" ht="20.100000000000001" customHeight="1" x14ac:dyDescent="0.25">
      <c r="A14" s="8" t="s">
        <v>158</v>
      </c>
      <c r="B14" s="19">
        <v>11363.880000000003</v>
      </c>
      <c r="C14" s="140">
        <v>19774.239999999998</v>
      </c>
      <c r="D14" s="247">
        <f t="shared" si="2"/>
        <v>2.2078000043130659E-2</v>
      </c>
      <c r="E14" s="215">
        <f t="shared" si="3"/>
        <v>3.8588742473052107E-2</v>
      </c>
      <c r="F14" s="52">
        <f t="shared" si="4"/>
        <v>0.7400958123457827</v>
      </c>
      <c r="H14" s="19">
        <v>3024.6579999999994</v>
      </c>
      <c r="I14" s="140">
        <v>4613.3740000000016</v>
      </c>
      <c r="J14" s="247">
        <f t="shared" si="5"/>
        <v>2.289014324576143E-2</v>
      </c>
      <c r="K14" s="215">
        <f t="shared" si="6"/>
        <v>3.6195828238991971E-2</v>
      </c>
      <c r="L14" s="52">
        <f t="shared" si="7"/>
        <v>0.52525475607490246</v>
      </c>
      <c r="N14" s="27">
        <f t="shared" si="0"/>
        <v>2.6616419743960678</v>
      </c>
      <c r="O14" s="152">
        <f t="shared" si="1"/>
        <v>2.3330221540752021</v>
      </c>
      <c r="P14" s="52">
        <f t="shared" si="8"/>
        <v>-0.12346507286932541</v>
      </c>
    </row>
    <row r="15" spans="1:16" ht="20.100000000000001" customHeight="1" x14ac:dyDescent="0.25">
      <c r="A15" s="8" t="s">
        <v>196</v>
      </c>
      <c r="B15" s="19">
        <v>25914.3</v>
      </c>
      <c r="C15" s="140">
        <v>22085.140000000003</v>
      </c>
      <c r="D15" s="247">
        <f t="shared" si="2"/>
        <v>5.0346881216424381E-2</v>
      </c>
      <c r="E15" s="215">
        <f t="shared" si="3"/>
        <v>4.3098383550584103E-2</v>
      </c>
      <c r="F15" s="52">
        <f t="shared" si="4"/>
        <v>-0.1477624323250096</v>
      </c>
      <c r="H15" s="19">
        <v>5175.5200000000004</v>
      </c>
      <c r="I15" s="140">
        <v>4339.5790000000015</v>
      </c>
      <c r="J15" s="247">
        <f t="shared" si="5"/>
        <v>3.9167533708374044E-2</v>
      </c>
      <c r="K15" s="215">
        <f t="shared" si="6"/>
        <v>3.4047674459850109E-2</v>
      </c>
      <c r="L15" s="52">
        <f t="shared" si="7"/>
        <v>-0.16151826289918672</v>
      </c>
      <c r="N15" s="27">
        <f t="shared" si="0"/>
        <v>1.9971675870079455</v>
      </c>
      <c r="O15" s="152">
        <f t="shared" si="1"/>
        <v>1.9649316237071628</v>
      </c>
      <c r="P15" s="52">
        <f t="shared" si="8"/>
        <v>-1.6140840413436202E-2</v>
      </c>
    </row>
    <row r="16" spans="1:16" ht="20.100000000000001" customHeight="1" x14ac:dyDescent="0.25">
      <c r="A16" s="8" t="s">
        <v>188</v>
      </c>
      <c r="B16" s="19">
        <v>21327.079999999998</v>
      </c>
      <c r="C16" s="140">
        <v>18380.250000000004</v>
      </c>
      <c r="D16" s="247">
        <f t="shared" si="2"/>
        <v>4.1434727677505473E-2</v>
      </c>
      <c r="E16" s="215">
        <f t="shared" si="3"/>
        <v>3.5868419410319499E-2</v>
      </c>
      <c r="F16" s="52">
        <f t="shared" si="4"/>
        <v>-0.13817315825701385</v>
      </c>
      <c r="H16" s="19">
        <v>4652.8949999999995</v>
      </c>
      <c r="I16" s="140">
        <v>4271.8250000000007</v>
      </c>
      <c r="J16" s="247">
        <f t="shared" si="5"/>
        <v>3.5212388659308633E-2</v>
      </c>
      <c r="K16" s="215">
        <f t="shared" si="6"/>
        <v>3.3516086917521073E-2</v>
      </c>
      <c r="L16" s="52">
        <f t="shared" si="7"/>
        <v>-8.1899548560627061E-2</v>
      </c>
      <c r="N16" s="27">
        <f t="shared" si="0"/>
        <v>2.1816840373834583</v>
      </c>
      <c r="O16" s="152">
        <f t="shared" si="1"/>
        <v>2.3241386814651595</v>
      </c>
      <c r="P16" s="52">
        <f t="shared" si="8"/>
        <v>6.5295726439173182E-2</v>
      </c>
    </row>
    <row r="17" spans="1:16" ht="20.100000000000001" customHeight="1" x14ac:dyDescent="0.25">
      <c r="A17" s="8" t="s">
        <v>161</v>
      </c>
      <c r="B17" s="19">
        <v>12157.719999999998</v>
      </c>
      <c r="C17" s="140">
        <v>12914.789999999995</v>
      </c>
      <c r="D17" s="247">
        <f t="shared" si="2"/>
        <v>2.3620290137204052E-2</v>
      </c>
      <c r="E17" s="215">
        <f t="shared" si="3"/>
        <v>2.5202764071010998E-2</v>
      </c>
      <c r="F17" s="52">
        <f t="shared" si="4"/>
        <v>6.2270721812971351E-2</v>
      </c>
      <c r="H17" s="19">
        <v>4234.0440000000008</v>
      </c>
      <c r="I17" s="140">
        <v>4120.0250000000005</v>
      </c>
      <c r="J17" s="247">
        <f t="shared" si="5"/>
        <v>3.2042589168380937E-2</v>
      </c>
      <c r="K17" s="215">
        <f t="shared" si="6"/>
        <v>3.2325087287601847E-2</v>
      </c>
      <c r="L17" s="52">
        <f t="shared" si="7"/>
        <v>-2.692910135085989E-2</v>
      </c>
      <c r="N17" s="27">
        <f t="shared" si="0"/>
        <v>3.4825970658972256</v>
      </c>
      <c r="O17" s="152">
        <f t="shared" si="1"/>
        <v>3.1901602736087864</v>
      </c>
      <c r="P17" s="52">
        <f t="shared" si="8"/>
        <v>-8.3970894925536957E-2</v>
      </c>
    </row>
    <row r="18" spans="1:16" ht="20.100000000000001" customHeight="1" x14ac:dyDescent="0.25">
      <c r="A18" s="8" t="s">
        <v>163</v>
      </c>
      <c r="B18" s="19">
        <v>14969.459999999995</v>
      </c>
      <c r="C18" s="140">
        <v>14113.099999999995</v>
      </c>
      <c r="D18" s="247">
        <f t="shared" si="2"/>
        <v>2.9083001450705439E-2</v>
      </c>
      <c r="E18" s="215">
        <f t="shared" si="3"/>
        <v>2.7541224410972637E-2</v>
      </c>
      <c r="F18" s="52">
        <f t="shared" si="4"/>
        <v>-5.7207140404530343E-2</v>
      </c>
      <c r="H18" s="19">
        <v>3436.3090000000002</v>
      </c>
      <c r="I18" s="140">
        <v>3400.8459999999995</v>
      </c>
      <c r="J18" s="247">
        <f t="shared" si="5"/>
        <v>2.6005454251918476E-2</v>
      </c>
      <c r="K18" s="215">
        <f t="shared" si="6"/>
        <v>2.6682518625904345E-2</v>
      </c>
      <c r="L18" s="52">
        <f t="shared" si="7"/>
        <v>-1.0320084718807489E-2</v>
      </c>
      <c r="N18" s="27">
        <f t="shared" si="0"/>
        <v>2.2955463991353069</v>
      </c>
      <c r="O18" s="152">
        <f t="shared" si="1"/>
        <v>2.4097087103471249</v>
      </c>
      <c r="P18" s="52">
        <f t="shared" si="8"/>
        <v>4.9732086118939249E-2</v>
      </c>
    </row>
    <row r="19" spans="1:16" ht="20.100000000000001" customHeight="1" x14ac:dyDescent="0.25">
      <c r="A19" s="8" t="s">
        <v>187</v>
      </c>
      <c r="B19" s="19">
        <v>11921.97</v>
      </c>
      <c r="C19" s="140">
        <v>15016.340000000002</v>
      </c>
      <c r="D19" s="247">
        <f t="shared" si="2"/>
        <v>2.3162269768265974E-2</v>
      </c>
      <c r="E19" s="215">
        <f t="shared" si="3"/>
        <v>2.9303865895619324E-2</v>
      </c>
      <c r="F19" s="52">
        <f t="shared" si="4"/>
        <v>0.25955190291537411</v>
      </c>
      <c r="H19" s="19">
        <v>2492.5240000000003</v>
      </c>
      <c r="I19" s="140">
        <v>2755.0259999999998</v>
      </c>
      <c r="J19" s="247">
        <f t="shared" si="5"/>
        <v>1.8863035557573214E-2</v>
      </c>
      <c r="K19" s="215">
        <f t="shared" si="6"/>
        <v>2.1615513481013475E-2</v>
      </c>
      <c r="L19" s="52">
        <f t="shared" si="7"/>
        <v>0.10531573617746487</v>
      </c>
      <c r="N19" s="27">
        <f t="shared" si="0"/>
        <v>2.0906980977137173</v>
      </c>
      <c r="O19" s="152">
        <f t="shared" si="1"/>
        <v>1.8346854160201485</v>
      </c>
      <c r="P19" s="52">
        <f t="shared" si="8"/>
        <v>-0.12245320449352849</v>
      </c>
    </row>
    <row r="20" spans="1:16" ht="20.100000000000001" customHeight="1" x14ac:dyDescent="0.25">
      <c r="A20" s="8" t="s">
        <v>191</v>
      </c>
      <c r="B20" s="19">
        <v>6028.5200000000013</v>
      </c>
      <c r="C20" s="140">
        <v>10459.199999999999</v>
      </c>
      <c r="D20" s="247">
        <f t="shared" si="2"/>
        <v>1.1712343391518922E-2</v>
      </c>
      <c r="E20" s="215">
        <f t="shared" si="3"/>
        <v>2.0410765484496326E-2</v>
      </c>
      <c r="F20" s="52">
        <f t="shared" si="4"/>
        <v>0.73495318917412511</v>
      </c>
      <c r="H20" s="19">
        <v>1596.6319999999996</v>
      </c>
      <c r="I20" s="140">
        <v>2749.6219999999998</v>
      </c>
      <c r="J20" s="247">
        <f t="shared" si="5"/>
        <v>1.2083063668939286E-2</v>
      </c>
      <c r="K20" s="215">
        <f t="shared" si="6"/>
        <v>2.1573114521856139E-2</v>
      </c>
      <c r="L20" s="52">
        <f t="shared" si="7"/>
        <v>0.72213885228405827</v>
      </c>
      <c r="N20" s="27">
        <f t="shared" si="0"/>
        <v>2.6484642996954468</v>
      </c>
      <c r="O20" s="152">
        <f t="shared" si="1"/>
        <v>2.6289027841517516</v>
      </c>
      <c r="P20" s="52">
        <f t="shared" si="8"/>
        <v>-7.3859842271404809E-3</v>
      </c>
    </row>
    <row r="21" spans="1:16" ht="20.100000000000001" customHeight="1" x14ac:dyDescent="0.25">
      <c r="A21" s="8" t="s">
        <v>160</v>
      </c>
      <c r="B21" s="19">
        <v>18270.120000000003</v>
      </c>
      <c r="C21" s="140">
        <v>10040.84</v>
      </c>
      <c r="D21" s="247">
        <f t="shared" si="2"/>
        <v>3.54955974674145E-2</v>
      </c>
      <c r="E21" s="215">
        <f t="shared" si="3"/>
        <v>1.9594350476838582E-2</v>
      </c>
      <c r="F21" s="52">
        <f t="shared" si="4"/>
        <v>-0.45042287625915983</v>
      </c>
      <c r="H21" s="19">
        <v>5191.4840000000013</v>
      </c>
      <c r="I21" s="140">
        <v>2610.4299999999994</v>
      </c>
      <c r="J21" s="247">
        <f t="shared" si="5"/>
        <v>3.9288346787662798E-2</v>
      </c>
      <c r="K21" s="215">
        <f t="shared" si="6"/>
        <v>2.048103533550754E-2</v>
      </c>
      <c r="L21" s="52">
        <f t="shared" si="7"/>
        <v>-0.49717075117634985</v>
      </c>
      <c r="N21" s="27">
        <f t="shared" si="0"/>
        <v>2.8415160929430132</v>
      </c>
      <c r="O21" s="152">
        <f t="shared" si="1"/>
        <v>2.5998123662960464</v>
      </c>
      <c r="P21" s="52">
        <f t="shared" si="8"/>
        <v>-8.5061537130563844E-2</v>
      </c>
    </row>
    <row r="22" spans="1:16" ht="20.100000000000001" customHeight="1" x14ac:dyDescent="0.25">
      <c r="A22" s="8" t="s">
        <v>213</v>
      </c>
      <c r="B22" s="19">
        <v>10160.979999999998</v>
      </c>
      <c r="C22" s="140">
        <v>9961.3499999999985</v>
      </c>
      <c r="D22" s="247">
        <f t="shared" si="2"/>
        <v>1.9740979038695382E-2</v>
      </c>
      <c r="E22" s="215">
        <f t="shared" si="3"/>
        <v>1.9439228503039186E-2</v>
      </c>
      <c r="F22" s="52">
        <f t="shared" si="4"/>
        <v>-1.9646726988932096E-2</v>
      </c>
      <c r="H22" s="19">
        <v>2225.7469999999998</v>
      </c>
      <c r="I22" s="140">
        <v>2130.7310000000002</v>
      </c>
      <c r="J22" s="247">
        <f t="shared" si="5"/>
        <v>1.6844108543453102E-2</v>
      </c>
      <c r="K22" s="215">
        <f t="shared" si="6"/>
        <v>1.6717390200641783E-2</v>
      </c>
      <c r="L22" s="52">
        <f t="shared" si="7"/>
        <v>-4.2689488068499981E-2</v>
      </c>
      <c r="N22" s="27">
        <f t="shared" si="0"/>
        <v>2.1904845792433409</v>
      </c>
      <c r="O22" s="152">
        <f t="shared" si="1"/>
        <v>2.1389982281518072</v>
      </c>
      <c r="P22" s="52">
        <f t="shared" si="8"/>
        <v>-2.35045485274855E-2</v>
      </c>
    </row>
    <row r="23" spans="1:16" ht="20.100000000000001" customHeight="1" x14ac:dyDescent="0.25">
      <c r="A23" s="8" t="s">
        <v>214</v>
      </c>
      <c r="B23" s="19">
        <v>3885.5799999999995</v>
      </c>
      <c r="C23" s="140">
        <v>5416.0000000000009</v>
      </c>
      <c r="D23" s="247">
        <f t="shared" si="2"/>
        <v>7.5489916654864009E-3</v>
      </c>
      <c r="E23" s="215">
        <f t="shared" si="3"/>
        <v>1.0569135867373425E-2</v>
      </c>
      <c r="F23" s="52">
        <f t="shared" si="4"/>
        <v>0.39387169997786731</v>
      </c>
      <c r="H23" s="19">
        <v>1104.124</v>
      </c>
      <c r="I23" s="140">
        <v>1539.0860000000002</v>
      </c>
      <c r="J23" s="247">
        <f t="shared" si="5"/>
        <v>8.3558394109625282E-3</v>
      </c>
      <c r="K23" s="215">
        <f t="shared" si="6"/>
        <v>1.207543383671846E-2</v>
      </c>
      <c r="L23" s="52">
        <f t="shared" si="7"/>
        <v>0.39394307161152209</v>
      </c>
      <c r="N23" s="27">
        <f t="shared" si="0"/>
        <v>2.8415937903736381</v>
      </c>
      <c r="O23" s="152">
        <f t="shared" si="1"/>
        <v>2.8417392909896604</v>
      </c>
      <c r="P23" s="52">
        <f t="shared" si="8"/>
        <v>5.1203875978037703E-5</v>
      </c>
    </row>
    <row r="24" spans="1:16" ht="20.100000000000001" customHeight="1" x14ac:dyDescent="0.25">
      <c r="A24" s="8" t="s">
        <v>192</v>
      </c>
      <c r="B24" s="19">
        <v>4527.53</v>
      </c>
      <c r="C24" s="140">
        <v>4442.7300000000005</v>
      </c>
      <c r="D24" s="247">
        <f t="shared" si="2"/>
        <v>8.7961864728662506E-3</v>
      </c>
      <c r="E24" s="215">
        <f t="shared" si="3"/>
        <v>8.6698332703205195E-3</v>
      </c>
      <c r="F24" s="52">
        <f t="shared" si="4"/>
        <v>-1.8729859327271E-2</v>
      </c>
      <c r="H24" s="19">
        <v>1024.6329999999998</v>
      </c>
      <c r="I24" s="140">
        <v>1285.711</v>
      </c>
      <c r="J24" s="247">
        <f t="shared" si="5"/>
        <v>7.7542638355590186E-3</v>
      </c>
      <c r="K24" s="215">
        <f t="shared" si="6"/>
        <v>1.008749226075809E-2</v>
      </c>
      <c r="L24" s="52">
        <f t="shared" si="7"/>
        <v>0.25480147525992258</v>
      </c>
      <c r="N24" s="27">
        <f t="shared" si="0"/>
        <v>2.263116975481112</v>
      </c>
      <c r="O24" s="152">
        <f t="shared" si="1"/>
        <v>2.8939660974220804</v>
      </c>
      <c r="P24" s="52">
        <f t="shared" si="8"/>
        <v>0.27875232644872777</v>
      </c>
    </row>
    <row r="25" spans="1:16" ht="20.100000000000001" customHeight="1" x14ac:dyDescent="0.25">
      <c r="A25" s="8" t="s">
        <v>164</v>
      </c>
      <c r="B25" s="19">
        <v>3510.6699999999996</v>
      </c>
      <c r="C25" s="140">
        <v>3618.28</v>
      </c>
      <c r="D25" s="247">
        <f t="shared" si="2"/>
        <v>6.8206081383662522E-3</v>
      </c>
      <c r="E25" s="215">
        <f t="shared" si="3"/>
        <v>7.0609477337887578E-3</v>
      </c>
      <c r="F25" s="52">
        <f t="shared" ref="F25:F27" si="9">(C25-B25)/B25</f>
        <v>3.0652268655271101E-2</v>
      </c>
      <c r="H25" s="19">
        <v>1278.5409999999999</v>
      </c>
      <c r="I25" s="140">
        <v>1255.8800000000001</v>
      </c>
      <c r="J25" s="247">
        <f t="shared" si="5"/>
        <v>9.6758002509966645E-3</v>
      </c>
      <c r="K25" s="215">
        <f t="shared" si="6"/>
        <v>9.8534427880300254E-3</v>
      </c>
      <c r="L25" s="52">
        <f t="shared" ref="L25:L29" si="10">(I25-H25)/H25</f>
        <v>-1.7724108964827748E-2</v>
      </c>
      <c r="N25" s="27">
        <f t="shared" si="0"/>
        <v>3.6418717794609008</v>
      </c>
      <c r="O25" s="152">
        <f t="shared" si="1"/>
        <v>3.4709309395624444</v>
      </c>
      <c r="P25" s="52">
        <f t="shared" ref="P25:P29" si="11">(O25-N25)/N25</f>
        <v>-4.693763269275792E-2</v>
      </c>
    </row>
    <row r="26" spans="1:16" ht="20.100000000000001" customHeight="1" x14ac:dyDescent="0.25">
      <c r="A26" s="8" t="s">
        <v>198</v>
      </c>
      <c r="B26" s="19">
        <v>4653.6799999999994</v>
      </c>
      <c r="C26" s="140">
        <v>4972.4899999999989</v>
      </c>
      <c r="D26" s="247">
        <f t="shared" si="2"/>
        <v>9.0412735122789266E-3</v>
      </c>
      <c r="E26" s="215">
        <f t="shared" si="3"/>
        <v>9.7036415083374562E-3</v>
      </c>
      <c r="F26" s="52">
        <f t="shared" si="9"/>
        <v>6.8507073971566482E-2</v>
      </c>
      <c r="H26" s="19">
        <v>1044.942</v>
      </c>
      <c r="I26" s="140">
        <v>1176.8389999999999</v>
      </c>
      <c r="J26" s="247">
        <f t="shared" si="5"/>
        <v>7.9079592018378424E-3</v>
      </c>
      <c r="K26" s="215">
        <f t="shared" si="6"/>
        <v>9.2332991664987613E-3</v>
      </c>
      <c r="L26" s="52">
        <f t="shared" si="10"/>
        <v>0.12622423062715435</v>
      </c>
      <c r="N26" s="27">
        <f t="shared" si="0"/>
        <v>2.245410084062506</v>
      </c>
      <c r="O26" s="152">
        <f t="shared" si="1"/>
        <v>2.3666995810951859</v>
      </c>
      <c r="P26" s="52">
        <f t="shared" si="11"/>
        <v>5.4016635043001582E-2</v>
      </c>
    </row>
    <row r="27" spans="1:16" ht="20.100000000000001" customHeight="1" x14ac:dyDescent="0.25">
      <c r="A27" s="8" t="s">
        <v>211</v>
      </c>
      <c r="B27" s="19">
        <v>5003.0600000000004</v>
      </c>
      <c r="C27" s="140">
        <v>4324.170000000001</v>
      </c>
      <c r="D27" s="247">
        <f t="shared" si="2"/>
        <v>9.720056784811637E-3</v>
      </c>
      <c r="E27" s="215">
        <f t="shared" si="3"/>
        <v>8.4384675486743246E-3</v>
      </c>
      <c r="F27" s="52">
        <f t="shared" si="9"/>
        <v>-0.13569495468773099</v>
      </c>
      <c r="H27" s="19">
        <v>1190.2980000000002</v>
      </c>
      <c r="I27" s="140">
        <v>1036.6420000000001</v>
      </c>
      <c r="J27" s="247">
        <f t="shared" si="5"/>
        <v>9.0079908952163685E-3</v>
      </c>
      <c r="K27" s="215">
        <f t="shared" si="6"/>
        <v>8.1333349035489222E-3</v>
      </c>
      <c r="L27" s="52">
        <f t="shared" si="10"/>
        <v>-0.12909036224542103</v>
      </c>
      <c r="N27" s="27">
        <f t="shared" si="0"/>
        <v>2.3791399663405999</v>
      </c>
      <c r="O27" s="152">
        <f t="shared" si="1"/>
        <v>2.3973201793639007</v>
      </c>
      <c r="P27" s="52">
        <f t="shared" si="11"/>
        <v>7.6415062924037169E-3</v>
      </c>
    </row>
    <row r="28" spans="1:16" ht="20.100000000000001" customHeight="1" x14ac:dyDescent="0.25">
      <c r="A28" s="8" t="s">
        <v>162</v>
      </c>
      <c r="B28" s="19">
        <v>493.15000000000009</v>
      </c>
      <c r="C28" s="140">
        <v>570.59</v>
      </c>
      <c r="D28" s="247">
        <f t="shared" si="2"/>
        <v>9.5810284174682281E-4</v>
      </c>
      <c r="E28" s="215">
        <f t="shared" si="3"/>
        <v>1.1134865647275853E-3</v>
      </c>
      <c r="F28" s="52">
        <f t="shared" ref="F28:F29" si="12">(C28-B28)/B28</f>
        <v>0.15703132921017932</v>
      </c>
      <c r="H28" s="19">
        <v>938.47699999999998</v>
      </c>
      <c r="I28" s="140">
        <v>1023.9480000000001</v>
      </c>
      <c r="J28" s="247">
        <f t="shared" si="5"/>
        <v>7.1022485725171086E-3</v>
      </c>
      <c r="K28" s="215">
        <f t="shared" si="6"/>
        <v>8.0337397171049534E-3</v>
      </c>
      <c r="L28" s="52">
        <f t="shared" si="10"/>
        <v>9.1074155253671768E-2</v>
      </c>
      <c r="N28" s="27">
        <f t="shared" si="0"/>
        <v>19.03025448646456</v>
      </c>
      <c r="O28" s="152">
        <f t="shared" si="1"/>
        <v>17.945424911056978</v>
      </c>
      <c r="P28" s="52">
        <f t="shared" si="11"/>
        <v>-5.7005521191488891E-2</v>
      </c>
    </row>
    <row r="29" spans="1:16" ht="20.100000000000001" customHeight="1" x14ac:dyDescent="0.25">
      <c r="A29" s="8" t="s">
        <v>195</v>
      </c>
      <c r="B29" s="19">
        <v>5433.47</v>
      </c>
      <c r="C29" s="140">
        <v>3237.7299999999987</v>
      </c>
      <c r="D29" s="247">
        <f t="shared" si="2"/>
        <v>1.0556266952339265E-2</v>
      </c>
      <c r="E29" s="215">
        <f t="shared" si="3"/>
        <v>6.3183176277457421E-3</v>
      </c>
      <c r="F29" s="52">
        <f t="shared" si="12"/>
        <v>-0.40411376155569123</v>
      </c>
      <c r="H29" s="19">
        <v>1450.3630000000003</v>
      </c>
      <c r="I29" s="140">
        <v>910.73199999999997</v>
      </c>
      <c r="J29" s="247">
        <f t="shared" si="5"/>
        <v>1.0976122532978042E-2</v>
      </c>
      <c r="K29" s="215">
        <f t="shared" si="6"/>
        <v>7.1454642618945753E-3</v>
      </c>
      <c r="L29" s="52">
        <f t="shared" si="10"/>
        <v>-0.37206616550477378</v>
      </c>
      <c r="N29" s="27">
        <f t="shared" si="0"/>
        <v>2.6693126123821429</v>
      </c>
      <c r="O29" s="152">
        <f t="shared" si="1"/>
        <v>2.8128719812955385</v>
      </c>
      <c r="P29" s="52">
        <f t="shared" si="11"/>
        <v>5.3781399843340426E-2</v>
      </c>
    </row>
    <row r="30" spans="1:16" ht="20.100000000000001" customHeight="1" x14ac:dyDescent="0.25">
      <c r="A30" s="8" t="s">
        <v>200</v>
      </c>
      <c r="B30" s="19">
        <v>4632.8399999999992</v>
      </c>
      <c r="C30" s="140">
        <v>2931.5699999999997</v>
      </c>
      <c r="D30" s="247">
        <f t="shared" si="2"/>
        <v>9.0007850945115053E-3</v>
      </c>
      <c r="E30" s="215">
        <f t="shared" si="3"/>
        <v>5.7208570226580328E-3</v>
      </c>
      <c r="F30" s="52">
        <f t="shared" ref="F30" si="13">(C30-B30)/B30</f>
        <v>-0.36721967518843729</v>
      </c>
      <c r="H30" s="19">
        <v>1528.999</v>
      </c>
      <c r="I30" s="140">
        <v>828.33200000000011</v>
      </c>
      <c r="J30" s="247">
        <f t="shared" si="5"/>
        <v>1.157122760081503E-2</v>
      </c>
      <c r="K30" s="215">
        <f t="shared" si="6"/>
        <v>6.4989664390662219E-3</v>
      </c>
      <c r="L30" s="52">
        <f t="shared" ref="L30" si="14">(I30-H30)/H30</f>
        <v>-0.45825209826821334</v>
      </c>
      <c r="N30" s="27">
        <f t="shared" si="0"/>
        <v>3.30034924581898</v>
      </c>
      <c r="O30" s="152">
        <f t="shared" si="1"/>
        <v>2.8255576363518529</v>
      </c>
      <c r="P30" s="52">
        <f t="shared" ref="P30" si="15">(O30-N30)/N30</f>
        <v>-0.14386102018403446</v>
      </c>
    </row>
    <row r="31" spans="1:16" ht="20.100000000000001" customHeight="1" x14ac:dyDescent="0.25">
      <c r="A31" s="8" t="s">
        <v>194</v>
      </c>
      <c r="B31" s="19">
        <v>2974.3500000000013</v>
      </c>
      <c r="C31" s="140">
        <v>3172.0999999999995</v>
      </c>
      <c r="D31" s="247">
        <f t="shared" si="2"/>
        <v>5.7786336557835612E-3</v>
      </c>
      <c r="E31" s="215">
        <f t="shared" si="3"/>
        <v>6.1902429624991189E-3</v>
      </c>
      <c r="F31" s="52">
        <f t="shared" ref="F31:F32" si="16">(C31-B31)/B31</f>
        <v>6.6485114394741071E-2</v>
      </c>
      <c r="H31" s="19">
        <v>783.37899999999979</v>
      </c>
      <c r="I31" s="140">
        <v>762.54200000000003</v>
      </c>
      <c r="J31" s="247">
        <f t="shared" si="5"/>
        <v>5.9284909321058255E-3</v>
      </c>
      <c r="K31" s="215">
        <f t="shared" si="6"/>
        <v>5.9827881409609124E-3</v>
      </c>
      <c r="L31" s="52">
        <f t="shared" ref="L31:L32" si="17">(I31-H31)/H31</f>
        <v>-2.6598874874102788E-2</v>
      </c>
      <c r="N31" s="27">
        <f t="shared" si="0"/>
        <v>2.6337821708944791</v>
      </c>
      <c r="O31" s="152">
        <f t="shared" si="1"/>
        <v>2.4039027773399329</v>
      </c>
      <c r="P31" s="52">
        <f t="shared" ref="P31:P32" si="18">(O31-N31)/N31</f>
        <v>-8.7281095640675224E-2</v>
      </c>
    </row>
    <row r="32" spans="1:16" ht="20.100000000000001" customHeight="1" thickBot="1" x14ac:dyDescent="0.3">
      <c r="A32" s="8" t="s">
        <v>17</v>
      </c>
      <c r="B32" s="19">
        <f>B33-SUM(B7:B31)</f>
        <v>32875.25</v>
      </c>
      <c r="C32" s="140">
        <f>C33-SUM(C7:C31)</f>
        <v>37015.550000000105</v>
      </c>
      <c r="D32" s="247">
        <f t="shared" si="2"/>
        <v>6.387077045145946E-2</v>
      </c>
      <c r="E32" s="215">
        <f t="shared" si="3"/>
        <v>7.2234560036106982E-2</v>
      </c>
      <c r="F32" s="52">
        <f t="shared" si="16"/>
        <v>0.12593972669409678</v>
      </c>
      <c r="H32" s="19">
        <f>H33-SUM(H7:H31)</f>
        <v>8762.4260000000068</v>
      </c>
      <c r="I32" s="140">
        <f>I33-SUM(I7:I31)</f>
        <v>9229.3989999999758</v>
      </c>
      <c r="J32" s="247">
        <f t="shared" si="5"/>
        <v>6.6312682729877073E-2</v>
      </c>
      <c r="K32" s="215">
        <f t="shared" si="6"/>
        <v>7.2412455819346813E-2</v>
      </c>
      <c r="L32" s="52">
        <f t="shared" si="17"/>
        <v>5.3292661187662946E-2</v>
      </c>
      <c r="N32" s="27">
        <f t="shared" si="0"/>
        <v>2.6653564611675979</v>
      </c>
      <c r="O32" s="152">
        <f t="shared" si="1"/>
        <v>2.4933842668824182</v>
      </c>
      <c r="P32" s="52">
        <f t="shared" si="18"/>
        <v>-6.4521273904896315E-2</v>
      </c>
    </row>
    <row r="33" spans="1:16" ht="26.25" customHeight="1" thickBot="1" x14ac:dyDescent="0.3">
      <c r="A33" s="12" t="s">
        <v>18</v>
      </c>
      <c r="B33" s="17">
        <v>514715.10000000003</v>
      </c>
      <c r="C33" s="145">
        <v>512435.46000000008</v>
      </c>
      <c r="D33" s="243">
        <f>SUM(D7:D32)</f>
        <v>1</v>
      </c>
      <c r="E33" s="244">
        <f>SUM(E7:E32)</f>
        <v>0.99999999999999978</v>
      </c>
      <c r="F33" s="57">
        <f t="shared" si="4"/>
        <v>-4.428935541234278E-3</v>
      </c>
      <c r="G33" s="1"/>
      <c r="H33" s="17">
        <v>132138.011</v>
      </c>
      <c r="I33" s="145">
        <v>127455.95899999996</v>
      </c>
      <c r="J33" s="243">
        <f>SUM(J7:J32)</f>
        <v>1.0000000000000002</v>
      </c>
      <c r="K33" s="244">
        <f>SUM(K7:K32)</f>
        <v>1</v>
      </c>
      <c r="L33" s="57">
        <f t="shared" si="7"/>
        <v>-3.5433044319094824E-2</v>
      </c>
      <c r="N33" s="29">
        <f t="shared" si="0"/>
        <v>2.5672068101363257</v>
      </c>
      <c r="O33" s="146">
        <f t="shared" si="1"/>
        <v>2.4872587662063812</v>
      </c>
      <c r="P33" s="57">
        <f t="shared" si="8"/>
        <v>-3.1142034842802174E-2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L5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190</v>
      </c>
      <c r="B39" s="39">
        <v>48073.409999999989</v>
      </c>
      <c r="C39" s="147">
        <v>57126.600000000013</v>
      </c>
      <c r="D39" s="247">
        <f t="shared" ref="D39:D61" si="19">B39/$B$62</f>
        <v>0.25467677785898513</v>
      </c>
      <c r="E39" s="246">
        <f t="shared" ref="E39:E61" si="20">C39/$C$62</f>
        <v>0.28543964318570608</v>
      </c>
      <c r="F39" s="52">
        <f>(C39-B39)/B39</f>
        <v>0.18832011292729237</v>
      </c>
      <c r="H39" s="39">
        <v>12187.047000000002</v>
      </c>
      <c r="I39" s="147">
        <v>13756.851999999999</v>
      </c>
      <c r="J39" s="247">
        <f t="shared" ref="J39:J61" si="21">H39/$H$62</f>
        <v>0.27738013233487185</v>
      </c>
      <c r="K39" s="246">
        <f t="shared" ref="K39:K61" si="22">I39/$I$62</f>
        <v>0.29726054937331087</v>
      </c>
      <c r="L39" s="52">
        <f>(I39-H39)/H39</f>
        <v>0.12880930056313036</v>
      </c>
      <c r="N39" s="27">
        <f t="shared" ref="N39:N62" si="23">(H39/B39)*10</f>
        <v>2.5350910201710271</v>
      </c>
      <c r="O39" s="151">
        <f t="shared" ref="O39:O62" si="24">(I39/C39)*10</f>
        <v>2.4081342141839346</v>
      </c>
      <c r="P39" s="61">
        <f t="shared" si="8"/>
        <v>-5.0079782136787925E-2</v>
      </c>
    </row>
    <row r="40" spans="1:16" ht="20.100000000000001" customHeight="1" x14ac:dyDescent="0.25">
      <c r="A40" s="38" t="s">
        <v>193</v>
      </c>
      <c r="B40" s="19">
        <v>38059.019999999997</v>
      </c>
      <c r="C40" s="140">
        <v>36860.379999999997</v>
      </c>
      <c r="D40" s="247">
        <f t="shared" si="19"/>
        <v>0.20162390356895157</v>
      </c>
      <c r="E40" s="215">
        <f t="shared" si="20"/>
        <v>0.18417713840644348</v>
      </c>
      <c r="F40" s="52">
        <f t="shared" ref="F40:F62" si="25">(C40-B40)/B40</f>
        <v>-3.1494242363571096E-2</v>
      </c>
      <c r="H40" s="19">
        <v>8409.259</v>
      </c>
      <c r="I40" s="140">
        <v>8183.6419999999989</v>
      </c>
      <c r="J40" s="247">
        <f t="shared" si="21"/>
        <v>0.19139676529172422</v>
      </c>
      <c r="K40" s="215">
        <f t="shared" si="22"/>
        <v>0.17683361838845837</v>
      </c>
      <c r="L40" s="52">
        <f t="shared" ref="L40:L62" si="26">(I40-H40)/H40</f>
        <v>-2.6829593427910962E-2</v>
      </c>
      <c r="N40" s="27">
        <f t="shared" si="23"/>
        <v>2.2095311439968763</v>
      </c>
      <c r="O40" s="152">
        <f t="shared" si="24"/>
        <v>2.2201729879073411</v>
      </c>
      <c r="P40" s="52">
        <f t="shared" si="8"/>
        <v>4.816335782085626E-3</v>
      </c>
    </row>
    <row r="41" spans="1:16" ht="20.100000000000001" customHeight="1" x14ac:dyDescent="0.25">
      <c r="A41" s="38" t="s">
        <v>189</v>
      </c>
      <c r="B41" s="19">
        <v>16424.7</v>
      </c>
      <c r="C41" s="140">
        <v>20090.919999999998</v>
      </c>
      <c r="D41" s="247">
        <f t="shared" si="19"/>
        <v>8.7012543385220104E-2</v>
      </c>
      <c r="E41" s="215">
        <f t="shared" si="20"/>
        <v>0.10038659811843458</v>
      </c>
      <c r="F41" s="52">
        <f t="shared" si="25"/>
        <v>0.22321381821281347</v>
      </c>
      <c r="H41" s="19">
        <v>4289.8990000000003</v>
      </c>
      <c r="I41" s="140">
        <v>4999.5</v>
      </c>
      <c r="J41" s="247">
        <f t="shared" si="21"/>
        <v>9.7639137054549338E-2</v>
      </c>
      <c r="K41" s="215">
        <f t="shared" si="22"/>
        <v>0.10803010140632958</v>
      </c>
      <c r="L41" s="52">
        <f t="shared" si="26"/>
        <v>0.1654120528245536</v>
      </c>
      <c r="N41" s="27">
        <f t="shared" si="23"/>
        <v>2.611858359665626</v>
      </c>
      <c r="O41" s="152">
        <f t="shared" si="24"/>
        <v>2.4884375628393327</v>
      </c>
      <c r="P41" s="52">
        <f t="shared" si="8"/>
        <v>-4.725401604170211E-2</v>
      </c>
    </row>
    <row r="42" spans="1:16" ht="20.100000000000001" customHeight="1" x14ac:dyDescent="0.25">
      <c r="A42" s="38" t="s">
        <v>196</v>
      </c>
      <c r="B42" s="19">
        <v>25914.3</v>
      </c>
      <c r="C42" s="140">
        <v>22085.140000000003</v>
      </c>
      <c r="D42" s="247">
        <f t="shared" si="19"/>
        <v>0.13728525653726456</v>
      </c>
      <c r="E42" s="215">
        <f t="shared" si="20"/>
        <v>0.11035094826764352</v>
      </c>
      <c r="F42" s="52">
        <f t="shared" si="25"/>
        <v>-0.1477624323250096</v>
      </c>
      <c r="H42" s="19">
        <v>5175.5200000000004</v>
      </c>
      <c r="I42" s="140">
        <v>4339.5790000000015</v>
      </c>
      <c r="J42" s="247">
        <f t="shared" si="21"/>
        <v>0.11779608485154573</v>
      </c>
      <c r="K42" s="215">
        <f t="shared" si="22"/>
        <v>9.3770408927048396E-2</v>
      </c>
      <c r="L42" s="52">
        <f t="shared" si="26"/>
        <v>-0.16151826289918672</v>
      </c>
      <c r="N42" s="27">
        <f t="shared" si="23"/>
        <v>1.9971675870079455</v>
      </c>
      <c r="O42" s="152">
        <f t="shared" si="24"/>
        <v>1.9649316237071628</v>
      </c>
      <c r="P42" s="52">
        <f t="shared" si="8"/>
        <v>-1.6140840413436202E-2</v>
      </c>
    </row>
    <row r="43" spans="1:16" ht="20.100000000000001" customHeight="1" x14ac:dyDescent="0.25">
      <c r="A43" s="38" t="s">
        <v>188</v>
      </c>
      <c r="B43" s="19">
        <v>21327.079999999998</v>
      </c>
      <c r="C43" s="140">
        <v>18380.250000000004</v>
      </c>
      <c r="D43" s="247">
        <f t="shared" si="19"/>
        <v>0.11298370586860397</v>
      </c>
      <c r="E43" s="215">
        <f t="shared" si="20"/>
        <v>9.1839038235499298E-2</v>
      </c>
      <c r="F43" s="52">
        <f t="shared" si="25"/>
        <v>-0.13817315825701385</v>
      </c>
      <c r="H43" s="19">
        <v>4652.8949999999995</v>
      </c>
      <c r="I43" s="140">
        <v>4271.8250000000007</v>
      </c>
      <c r="J43" s="247">
        <f t="shared" si="21"/>
        <v>0.10590101366149349</v>
      </c>
      <c r="K43" s="215">
        <f t="shared" si="22"/>
        <v>9.230636822484127E-2</v>
      </c>
      <c r="L43" s="52">
        <f t="shared" si="26"/>
        <v>-8.1899548560627061E-2</v>
      </c>
      <c r="N43" s="27">
        <f t="shared" si="23"/>
        <v>2.1816840373834583</v>
      </c>
      <c r="O43" s="152">
        <f t="shared" si="24"/>
        <v>2.3241386814651595</v>
      </c>
      <c r="P43" s="52">
        <f t="shared" ref="P43:P50" si="27">(O43-N43)/N43</f>
        <v>6.5295726439173182E-2</v>
      </c>
    </row>
    <row r="44" spans="1:16" ht="20.100000000000001" customHeight="1" x14ac:dyDescent="0.25">
      <c r="A44" s="38" t="s">
        <v>187</v>
      </c>
      <c r="B44" s="19">
        <v>11921.97</v>
      </c>
      <c r="C44" s="140">
        <v>15016.340000000002</v>
      </c>
      <c r="D44" s="247">
        <f t="shared" si="19"/>
        <v>6.3158592355555501E-2</v>
      </c>
      <c r="E44" s="215">
        <f t="shared" si="20"/>
        <v>7.5030874085894234E-2</v>
      </c>
      <c r="F44" s="52">
        <f t="shared" ref="F44:F55" si="28">(C44-B44)/B44</f>
        <v>0.25955190291537411</v>
      </c>
      <c r="H44" s="19">
        <v>2492.5240000000003</v>
      </c>
      <c r="I44" s="140">
        <v>2755.0259999999998</v>
      </c>
      <c r="J44" s="247">
        <f t="shared" si="21"/>
        <v>5.6730448070631392E-2</v>
      </c>
      <c r="K44" s="215">
        <f t="shared" si="22"/>
        <v>5.9531100741489054E-2</v>
      </c>
      <c r="L44" s="52">
        <f t="shared" ref="L44:L55" si="29">(I44-H44)/H44</f>
        <v>0.10531573617746487</v>
      </c>
      <c r="N44" s="27">
        <f t="shared" si="23"/>
        <v>2.0906980977137173</v>
      </c>
      <c r="O44" s="152">
        <f t="shared" si="24"/>
        <v>1.8346854160201485</v>
      </c>
      <c r="P44" s="52">
        <f t="shared" si="27"/>
        <v>-0.12245320449352849</v>
      </c>
    </row>
    <row r="45" spans="1:16" ht="20.100000000000001" customHeight="1" x14ac:dyDescent="0.25">
      <c r="A45" s="38" t="s">
        <v>191</v>
      </c>
      <c r="B45" s="19">
        <v>6028.5200000000013</v>
      </c>
      <c r="C45" s="140">
        <v>10459.199999999999</v>
      </c>
      <c r="D45" s="247">
        <f t="shared" si="19"/>
        <v>3.193707392212139E-2</v>
      </c>
      <c r="E45" s="215">
        <f t="shared" si="20"/>
        <v>5.226059867046063E-2</v>
      </c>
      <c r="F45" s="52">
        <f t="shared" si="28"/>
        <v>0.73495318917412511</v>
      </c>
      <c r="H45" s="19">
        <v>1596.6319999999996</v>
      </c>
      <c r="I45" s="140">
        <v>2749.6219999999998</v>
      </c>
      <c r="J45" s="247">
        <f t="shared" si="21"/>
        <v>3.6339729833657894E-2</v>
      </c>
      <c r="K45" s="215">
        <f t="shared" si="22"/>
        <v>5.941433013082803E-2</v>
      </c>
      <c r="L45" s="52">
        <f t="shared" si="29"/>
        <v>0.72213885228405827</v>
      </c>
      <c r="N45" s="27">
        <f t="shared" si="23"/>
        <v>2.6484642996954468</v>
      </c>
      <c r="O45" s="152">
        <f t="shared" si="24"/>
        <v>2.6289027841517516</v>
      </c>
      <c r="P45" s="52">
        <f t="shared" si="27"/>
        <v>-7.3859842271404809E-3</v>
      </c>
    </row>
    <row r="46" spans="1:16" ht="20.100000000000001" customHeight="1" x14ac:dyDescent="0.25">
      <c r="A46" s="38" t="s">
        <v>192</v>
      </c>
      <c r="B46" s="19">
        <v>4527.53</v>
      </c>
      <c r="C46" s="140">
        <v>4442.7300000000005</v>
      </c>
      <c r="D46" s="247">
        <f t="shared" si="19"/>
        <v>2.398533309910595E-2</v>
      </c>
      <c r="E46" s="215">
        <f t="shared" si="20"/>
        <v>2.2198612659784265E-2</v>
      </c>
      <c r="F46" s="52">
        <f t="shared" si="28"/>
        <v>-1.8729859327271E-2</v>
      </c>
      <c r="H46" s="19">
        <v>1024.6329999999998</v>
      </c>
      <c r="I46" s="140">
        <v>1285.711</v>
      </c>
      <c r="J46" s="247">
        <f t="shared" si="21"/>
        <v>2.332089448204119E-2</v>
      </c>
      <c r="K46" s="215">
        <f t="shared" si="22"/>
        <v>2.7781876129459628E-2</v>
      </c>
      <c r="L46" s="52">
        <f t="shared" si="29"/>
        <v>0.25480147525992258</v>
      </c>
      <c r="N46" s="27">
        <f t="shared" si="23"/>
        <v>2.263116975481112</v>
      </c>
      <c r="O46" s="152">
        <f t="shared" si="24"/>
        <v>2.8939660974220804</v>
      </c>
      <c r="P46" s="52">
        <f t="shared" si="27"/>
        <v>0.27875232644872777</v>
      </c>
    </row>
    <row r="47" spans="1:16" ht="20.100000000000001" customHeight="1" x14ac:dyDescent="0.25">
      <c r="A47" s="38" t="s">
        <v>195</v>
      </c>
      <c r="B47" s="19">
        <v>5433.47</v>
      </c>
      <c r="C47" s="140">
        <v>3237.7299999999987</v>
      </c>
      <c r="D47" s="247">
        <f t="shared" si="19"/>
        <v>2.8784698905142368E-2</v>
      </c>
      <c r="E47" s="215">
        <f t="shared" si="20"/>
        <v>1.6177691231959467E-2</v>
      </c>
      <c r="F47" s="52">
        <f t="shared" si="28"/>
        <v>-0.40411376155569123</v>
      </c>
      <c r="H47" s="19">
        <v>1450.3630000000003</v>
      </c>
      <c r="I47" s="140">
        <v>910.73199999999997</v>
      </c>
      <c r="J47" s="247">
        <f t="shared" si="21"/>
        <v>3.3010612076379273E-2</v>
      </c>
      <c r="K47" s="215">
        <f t="shared" si="22"/>
        <v>1.967926198899677E-2</v>
      </c>
      <c r="L47" s="52">
        <f t="shared" si="29"/>
        <v>-0.37206616550477378</v>
      </c>
      <c r="N47" s="27">
        <f t="shared" si="23"/>
        <v>2.6693126123821429</v>
      </c>
      <c r="O47" s="152">
        <f t="shared" si="24"/>
        <v>2.8128719812955385</v>
      </c>
      <c r="P47" s="52">
        <f t="shared" si="27"/>
        <v>5.3781399843340426E-2</v>
      </c>
    </row>
    <row r="48" spans="1:16" ht="20.100000000000001" customHeight="1" x14ac:dyDescent="0.25">
      <c r="A48" s="38" t="s">
        <v>194</v>
      </c>
      <c r="B48" s="19">
        <v>2974.3500000000013</v>
      </c>
      <c r="C48" s="140">
        <v>3172.0999999999995</v>
      </c>
      <c r="D48" s="247">
        <f t="shared" si="19"/>
        <v>1.575710718721374E-2</v>
      </c>
      <c r="E48" s="215">
        <f t="shared" si="20"/>
        <v>1.5849763370292962E-2</v>
      </c>
      <c r="F48" s="52">
        <f t="shared" si="28"/>
        <v>6.6485114394741071E-2</v>
      </c>
      <c r="H48" s="19">
        <v>783.37899999999979</v>
      </c>
      <c r="I48" s="140">
        <v>762.54200000000003</v>
      </c>
      <c r="J48" s="247">
        <f t="shared" si="21"/>
        <v>1.7829895190226104E-2</v>
      </c>
      <c r="K48" s="215">
        <f t="shared" si="22"/>
        <v>1.6477145631880262E-2</v>
      </c>
      <c r="L48" s="52">
        <f t="shared" si="29"/>
        <v>-2.6598874874102788E-2</v>
      </c>
      <c r="N48" s="27">
        <f t="shared" si="23"/>
        <v>2.6337821708944791</v>
      </c>
      <c r="O48" s="152">
        <f t="shared" si="24"/>
        <v>2.4039027773399329</v>
      </c>
      <c r="P48" s="52">
        <f t="shared" si="27"/>
        <v>-8.7281095640675224E-2</v>
      </c>
    </row>
    <row r="49" spans="1:16" ht="20.100000000000001" customHeight="1" x14ac:dyDescent="0.25">
      <c r="A49" s="38" t="s">
        <v>201</v>
      </c>
      <c r="B49" s="19">
        <v>1254.9199999999998</v>
      </c>
      <c r="C49" s="140">
        <v>2838.5599999999995</v>
      </c>
      <c r="D49" s="247">
        <f t="shared" si="19"/>
        <v>6.6481446202962848E-3</v>
      </c>
      <c r="E49" s="215">
        <f t="shared" si="20"/>
        <v>1.418319230553223E-2</v>
      </c>
      <c r="F49" s="52">
        <f t="shared" si="28"/>
        <v>1.261944984540847</v>
      </c>
      <c r="H49" s="19">
        <v>283.19699999999995</v>
      </c>
      <c r="I49" s="140">
        <v>747.39300000000003</v>
      </c>
      <c r="J49" s="247">
        <f t="shared" si="21"/>
        <v>6.4456320991326836E-3</v>
      </c>
      <c r="K49" s="215">
        <f t="shared" si="22"/>
        <v>1.6149803296405817E-2</v>
      </c>
      <c r="L49" s="52">
        <f t="shared" si="29"/>
        <v>1.6391275331306481</v>
      </c>
      <c r="N49" s="27">
        <f t="shared" ref="N49" si="30">(H49/B49)*10</f>
        <v>2.256693653778727</v>
      </c>
      <c r="O49" s="152">
        <f t="shared" ref="O49" si="31">(I49/C49)*10</f>
        <v>2.6330005354827808</v>
      </c>
      <c r="P49" s="52">
        <f t="shared" ref="P49" si="32">(O49-N49)/N49</f>
        <v>0.16675142462245404</v>
      </c>
    </row>
    <row r="50" spans="1:16" ht="20.100000000000001" customHeight="1" x14ac:dyDescent="0.25">
      <c r="A50" s="38" t="s">
        <v>199</v>
      </c>
      <c r="B50" s="19">
        <v>2979.9399999999996</v>
      </c>
      <c r="C50" s="140">
        <v>2635.53</v>
      </c>
      <c r="D50" s="247">
        <f t="shared" si="19"/>
        <v>1.5786721129478938E-2</v>
      </c>
      <c r="E50" s="215">
        <f t="shared" si="20"/>
        <v>1.3168729502634917E-2</v>
      </c>
      <c r="F50" s="52">
        <f t="shared" si="28"/>
        <v>-0.11557615253998384</v>
      </c>
      <c r="H50" s="19">
        <v>741.36099999999999</v>
      </c>
      <c r="I50" s="140">
        <v>733.40099999999995</v>
      </c>
      <c r="J50" s="247">
        <f t="shared" si="21"/>
        <v>1.6873555364799439E-2</v>
      </c>
      <c r="K50" s="215">
        <f t="shared" si="22"/>
        <v>1.584746162646335E-2</v>
      </c>
      <c r="L50" s="52">
        <f t="shared" si="29"/>
        <v>-1.0737009365208092E-2</v>
      </c>
      <c r="N50" s="27">
        <f t="shared" si="23"/>
        <v>2.4878386813157318</v>
      </c>
      <c r="O50" s="152">
        <f t="shared" si="24"/>
        <v>2.7827457854776831</v>
      </c>
      <c r="P50" s="52">
        <f t="shared" si="27"/>
        <v>0.1185394802230445</v>
      </c>
    </row>
    <row r="51" spans="1:16" ht="20.100000000000001" customHeight="1" x14ac:dyDescent="0.25">
      <c r="A51" s="38" t="s">
        <v>205</v>
      </c>
      <c r="B51" s="19">
        <v>1635.22</v>
      </c>
      <c r="C51" s="140">
        <v>1515.0200000000002</v>
      </c>
      <c r="D51" s="247">
        <f t="shared" si="19"/>
        <v>8.6628462738667748E-3</v>
      </c>
      <c r="E51" s="215">
        <f t="shared" si="20"/>
        <v>7.569972100898853E-3</v>
      </c>
      <c r="F51" s="52">
        <f t="shared" si="28"/>
        <v>-7.3506928731302101E-2</v>
      </c>
      <c r="H51" s="19">
        <v>312.71399999999994</v>
      </c>
      <c r="I51" s="140">
        <v>287.55099999999999</v>
      </c>
      <c r="J51" s="247">
        <f t="shared" si="21"/>
        <v>7.1174461461391827E-3</v>
      </c>
      <c r="K51" s="215">
        <f t="shared" si="22"/>
        <v>6.2134540833066257E-3</v>
      </c>
      <c r="L51" s="52">
        <f t="shared" si="29"/>
        <v>-8.0466496543167107E-2</v>
      </c>
      <c r="N51" s="27">
        <f t="shared" ref="N51" si="33">(H51/B51)*10</f>
        <v>1.9123665317205021</v>
      </c>
      <c r="O51" s="152">
        <f t="shared" ref="O51" si="34">(I51/C51)*10</f>
        <v>1.8980013465168775</v>
      </c>
      <c r="P51" s="52">
        <f t="shared" ref="P51" si="35">(O51-N51)/N51</f>
        <v>-7.5117321733824049E-3</v>
      </c>
    </row>
    <row r="52" spans="1:16" ht="20.100000000000001" customHeight="1" x14ac:dyDescent="0.25">
      <c r="A52" s="38" t="s">
        <v>208</v>
      </c>
      <c r="B52" s="19">
        <v>453.28999999999996</v>
      </c>
      <c r="C52" s="140">
        <v>652.4799999999999</v>
      </c>
      <c r="D52" s="247">
        <f t="shared" si="19"/>
        <v>2.4013781555271277E-3</v>
      </c>
      <c r="E52" s="215">
        <f t="shared" si="20"/>
        <v>3.2601915462465722E-3</v>
      </c>
      <c r="F52" s="52">
        <f t="shared" si="28"/>
        <v>0.43943171038408074</v>
      </c>
      <c r="H52" s="19">
        <v>100.15699999999998</v>
      </c>
      <c r="I52" s="140">
        <v>143.50800000000001</v>
      </c>
      <c r="J52" s="247">
        <f t="shared" si="21"/>
        <v>2.2795975033380726E-3</v>
      </c>
      <c r="K52" s="215">
        <f t="shared" si="22"/>
        <v>3.1009468532092301E-3</v>
      </c>
      <c r="L52" s="52">
        <f t="shared" si="29"/>
        <v>0.43283045618379179</v>
      </c>
      <c r="N52" s="27">
        <f t="shared" ref="N52:N53" si="36">(H52/B52)*10</f>
        <v>2.2095567958701934</v>
      </c>
      <c r="O52" s="152">
        <f t="shared" ref="O52:O53" si="37">(I52/C52)*10</f>
        <v>2.1994237371260428</v>
      </c>
      <c r="P52" s="52">
        <f t="shared" ref="P52:P53" si="38">(O52-N52)/N52</f>
        <v>-4.586014155911246E-3</v>
      </c>
    </row>
    <row r="53" spans="1:16" ht="20.100000000000001" customHeight="1" x14ac:dyDescent="0.25">
      <c r="A53" s="38" t="s">
        <v>206</v>
      </c>
      <c r="B53" s="19">
        <v>580.86000000000013</v>
      </c>
      <c r="C53" s="140">
        <v>393.52</v>
      </c>
      <c r="D53" s="247">
        <f t="shared" si="19"/>
        <v>3.0772011635365609E-3</v>
      </c>
      <c r="E53" s="215">
        <f t="shared" si="20"/>
        <v>1.9662680500229144E-3</v>
      </c>
      <c r="F53" s="52">
        <f t="shared" si="28"/>
        <v>-0.32252177805323162</v>
      </c>
      <c r="H53" s="19">
        <v>125.55300000000003</v>
      </c>
      <c r="I53" s="140">
        <v>97.618999999999986</v>
      </c>
      <c r="J53" s="247">
        <f t="shared" si="21"/>
        <v>2.8576165953114129E-3</v>
      </c>
      <c r="K53" s="215">
        <f t="shared" si="22"/>
        <v>2.1093690307399712E-3</v>
      </c>
      <c r="L53" s="52">
        <f t="shared" si="29"/>
        <v>-0.2224877143517083</v>
      </c>
      <c r="N53" s="27">
        <f t="shared" si="36"/>
        <v>2.1615019109596116</v>
      </c>
      <c r="O53" s="152">
        <f t="shared" si="37"/>
        <v>2.4806617198617604</v>
      </c>
      <c r="P53" s="52">
        <f t="shared" si="38"/>
        <v>0.1476565009190558</v>
      </c>
    </row>
    <row r="54" spans="1:16" ht="20.100000000000001" customHeight="1" x14ac:dyDescent="0.25">
      <c r="A54" s="38" t="s">
        <v>207</v>
      </c>
      <c r="B54" s="19">
        <v>565.43000000000006</v>
      </c>
      <c r="C54" s="140">
        <v>349.62999999999994</v>
      </c>
      <c r="D54" s="247">
        <f t="shared" si="19"/>
        <v>2.9954582066220388E-3</v>
      </c>
      <c r="E54" s="215">
        <f t="shared" si="20"/>
        <v>1.7469666048218935E-3</v>
      </c>
      <c r="F54" s="52">
        <f t="shared" si="28"/>
        <v>-0.38165643846276304</v>
      </c>
      <c r="H54" s="19">
        <v>142.18699999999998</v>
      </c>
      <c r="I54" s="140">
        <v>86.165999999999997</v>
      </c>
      <c r="J54" s="247">
        <f t="shared" si="21"/>
        <v>3.2362104516621961E-3</v>
      </c>
      <c r="K54" s="215">
        <f t="shared" si="22"/>
        <v>1.8618905326088198E-3</v>
      </c>
      <c r="L54" s="52">
        <f t="shared" si="29"/>
        <v>-0.39399523163158373</v>
      </c>
      <c r="N54" s="27">
        <f t="shared" ref="N54" si="39">(H54/B54)*10</f>
        <v>2.5146702509594459</v>
      </c>
      <c r="O54" s="152">
        <f t="shared" ref="O54" si="40">(I54/C54)*10</f>
        <v>2.4644910333781431</v>
      </c>
      <c r="P54" s="52">
        <f t="shared" ref="P54" si="41">(O54-N54)/N54</f>
        <v>-1.9954591486560664E-2</v>
      </c>
    </row>
    <row r="55" spans="1:16" ht="20.100000000000001" customHeight="1" x14ac:dyDescent="0.25">
      <c r="A55" s="38" t="s">
        <v>203</v>
      </c>
      <c r="B55" s="19">
        <v>17.39</v>
      </c>
      <c r="C55" s="140">
        <v>476.25</v>
      </c>
      <c r="D55" s="247">
        <f t="shared" si="19"/>
        <v>9.2126378531661303E-5</v>
      </c>
      <c r="E55" s="215">
        <f t="shared" si="20"/>
        <v>2.3796380331963132E-3</v>
      </c>
      <c r="F55" s="52">
        <f t="shared" si="28"/>
        <v>26.386428982173662</v>
      </c>
      <c r="H55" s="19">
        <v>4.822000000000001</v>
      </c>
      <c r="I55" s="140">
        <v>41.974999999999994</v>
      </c>
      <c r="J55" s="247">
        <f t="shared" si="21"/>
        <v>1.0974988429262249E-4</v>
      </c>
      <c r="K55" s="215">
        <f t="shared" si="22"/>
        <v>9.0700340164630137E-4</v>
      </c>
      <c r="L55" s="52">
        <f t="shared" si="29"/>
        <v>7.7048942347573588</v>
      </c>
      <c r="N55" s="27">
        <f t="shared" ref="N55" si="42">(H55/B55)*10</f>
        <v>2.7728579643473266</v>
      </c>
      <c r="O55" s="152">
        <f t="shared" ref="O55" si="43">(I55/C55)*10</f>
        <v>0.88136482939632543</v>
      </c>
      <c r="P55" s="52">
        <f t="shared" ref="P55" si="44">(O55-N55)/N55</f>
        <v>-0.68214569922849244</v>
      </c>
    </row>
    <row r="56" spans="1:16" ht="20.100000000000001" customHeight="1" x14ac:dyDescent="0.25">
      <c r="A56" s="38" t="s">
        <v>197</v>
      </c>
      <c r="B56" s="19">
        <v>265.67</v>
      </c>
      <c r="C56" s="140">
        <v>128.03</v>
      </c>
      <c r="D56" s="247">
        <f t="shared" si="19"/>
        <v>1.4074304188905382E-3</v>
      </c>
      <c r="E56" s="215">
        <f t="shared" si="20"/>
        <v>6.3971665593726818E-4</v>
      </c>
      <c r="F56" s="52">
        <f t="shared" ref="F56:F59" si="45">(C56-B56)/B56</f>
        <v>-0.51808634772462081</v>
      </c>
      <c r="H56" s="19">
        <v>57.250000000000007</v>
      </c>
      <c r="I56" s="140">
        <v>33.628000000000007</v>
      </c>
      <c r="J56" s="247">
        <f t="shared" si="21"/>
        <v>1.3030238232585312E-3</v>
      </c>
      <c r="K56" s="215">
        <f t="shared" si="22"/>
        <v>7.2663991400981137E-4</v>
      </c>
      <c r="L56" s="52">
        <f t="shared" ref="L56:L59" si="46">(I56-H56)/H56</f>
        <v>-0.41261135371179036</v>
      </c>
      <c r="N56" s="27">
        <f t="shared" si="23"/>
        <v>2.1549290473143374</v>
      </c>
      <c r="O56" s="152">
        <f t="shared" si="24"/>
        <v>2.6265718972115915</v>
      </c>
      <c r="P56" s="52">
        <f t="shared" ref="P56" si="47">(O56-N56)/N56</f>
        <v>0.21886699726149078</v>
      </c>
    </row>
    <row r="57" spans="1:16" ht="20.100000000000001" customHeight="1" x14ac:dyDescent="0.25">
      <c r="A57" s="38" t="s">
        <v>204</v>
      </c>
      <c r="B57" s="19">
        <v>75.789999999999978</v>
      </c>
      <c r="C57" s="140">
        <v>68.430000000000007</v>
      </c>
      <c r="D57" s="247">
        <f t="shared" si="19"/>
        <v>4.015099614096957E-4</v>
      </c>
      <c r="E57" s="215">
        <f t="shared" si="20"/>
        <v>3.4191838448634904E-4</v>
      </c>
      <c r="F57" s="52">
        <f t="shared" si="45"/>
        <v>-9.7110436733077884E-2</v>
      </c>
      <c r="H57" s="19">
        <v>27.352999999999994</v>
      </c>
      <c r="I57" s="140">
        <v>24.844000000000001</v>
      </c>
      <c r="J57" s="247">
        <f t="shared" si="21"/>
        <v>6.2256088449939894E-4</v>
      </c>
      <c r="K57" s="215">
        <f t="shared" si="22"/>
        <v>5.3683365123289369E-4</v>
      </c>
      <c r="L57" s="52">
        <f t="shared" si="46"/>
        <v>-9.1726684458742866E-2</v>
      </c>
      <c r="N57" s="27">
        <f t="shared" ref="N57:N59" si="48">(H57/B57)*10</f>
        <v>3.6090513260324588</v>
      </c>
      <c r="O57" s="152">
        <f t="shared" ref="O57:O60" si="49">(I57/C57)*10</f>
        <v>3.6305713868186467</v>
      </c>
      <c r="P57" s="52">
        <f t="shared" ref="P57:P59" si="50">(O57-N57)/N57</f>
        <v>5.9628026431659282E-3</v>
      </c>
    </row>
    <row r="58" spans="1:16" ht="20.100000000000001" customHeight="1" x14ac:dyDescent="0.25">
      <c r="A58" s="38" t="s">
        <v>210</v>
      </c>
      <c r="B58" s="19">
        <v>25.77</v>
      </c>
      <c r="C58" s="140">
        <v>91.55</v>
      </c>
      <c r="D58" s="247">
        <f t="shared" si="19"/>
        <v>1.365208036090231E-4</v>
      </c>
      <c r="E58" s="215">
        <f t="shared" si="20"/>
        <v>4.5744013005590017E-4</v>
      </c>
      <c r="F58" s="52">
        <f t="shared" si="45"/>
        <v>2.552580519984478</v>
      </c>
      <c r="H58" s="19">
        <v>9.8870000000000005</v>
      </c>
      <c r="I58" s="140">
        <v>23.326999999999998</v>
      </c>
      <c r="J58" s="247">
        <f t="shared" si="21"/>
        <v>2.2503050725863923E-4</v>
      </c>
      <c r="K58" s="215">
        <f t="shared" si="22"/>
        <v>5.0405404050514046E-4</v>
      </c>
      <c r="L58" s="52">
        <f t="shared" si="46"/>
        <v>1.3593607767775864</v>
      </c>
      <c r="N58" s="27">
        <f t="shared" ref="N58" si="51">(H58/B58)*10</f>
        <v>3.8366317423360496</v>
      </c>
      <c r="O58" s="152">
        <f t="shared" ref="O58" si="52">(I58/C58)*10</f>
        <v>2.5480065537957399</v>
      </c>
      <c r="P58" s="52">
        <f t="shared" ref="P58" si="53">(O58-N58)/N58</f>
        <v>-0.33587408828445214</v>
      </c>
    </row>
    <row r="59" spans="1:16" ht="20.100000000000001" customHeight="1" x14ac:dyDescent="0.25">
      <c r="A59" s="38" t="s">
        <v>202</v>
      </c>
      <c r="B59" s="19">
        <v>88.3</v>
      </c>
      <c r="C59" s="140">
        <v>60.85</v>
      </c>
      <c r="D59" s="247">
        <f t="shared" si="19"/>
        <v>4.6778373918031585E-4</v>
      </c>
      <c r="E59" s="215">
        <f t="shared" si="20"/>
        <v>3.0404404056692E-4</v>
      </c>
      <c r="F59" s="52">
        <f t="shared" si="45"/>
        <v>-0.3108720271800679</v>
      </c>
      <c r="H59" s="19">
        <v>25.014000000000003</v>
      </c>
      <c r="I59" s="140">
        <v>22.363999999999994</v>
      </c>
      <c r="J59" s="247">
        <f t="shared" si="21"/>
        <v>5.6932467973779737E-4</v>
      </c>
      <c r="K59" s="215">
        <f t="shared" si="22"/>
        <v>4.8324536210644144E-4</v>
      </c>
      <c r="L59" s="52">
        <f t="shared" si="46"/>
        <v>-0.10594067322299548</v>
      </c>
      <c r="N59" s="27">
        <f t="shared" si="48"/>
        <v>2.8328425821064558</v>
      </c>
      <c r="O59" s="152">
        <f t="shared" si="49"/>
        <v>3.6752670501232525</v>
      </c>
      <c r="P59" s="52">
        <f t="shared" si="50"/>
        <v>0.29737779054082969</v>
      </c>
    </row>
    <row r="60" spans="1:16" ht="20.100000000000001" customHeight="1" x14ac:dyDescent="0.25">
      <c r="A60" s="38" t="s">
        <v>226</v>
      </c>
      <c r="B60" s="19">
        <v>51.89</v>
      </c>
      <c r="C60" s="140">
        <v>29.29</v>
      </c>
      <c r="D60" s="247">
        <f t="shared" si="19"/>
        <v>2.7489578964967826E-4</v>
      </c>
      <c r="E60" s="215">
        <f t="shared" si="20"/>
        <v>1.4635086192613125E-4</v>
      </c>
      <c r="F60" s="52">
        <f t="shared" ref="F60:F61" si="54">(C60-B60)/B60</f>
        <v>-0.43553671227596841</v>
      </c>
      <c r="H60" s="19">
        <v>19.673000000000002</v>
      </c>
      <c r="I60" s="140">
        <v>11.696</v>
      </c>
      <c r="J60" s="247">
        <f t="shared" si="21"/>
        <v>4.4776223013039444E-4</v>
      </c>
      <c r="K60" s="215">
        <f t="shared" si="22"/>
        <v>2.527292861383E-4</v>
      </c>
      <c r="L60" s="52">
        <f t="shared" ref="L60:L61" si="55">(I60-H60)/H60</f>
        <v>-0.40547959131805017</v>
      </c>
      <c r="N60" s="27">
        <f t="shared" ref="N60:N61" si="56">(H60/B60)*10</f>
        <v>3.791289265754481</v>
      </c>
      <c r="O60" s="152">
        <f t="shared" si="49"/>
        <v>3.9931717309662003</v>
      </c>
      <c r="P60" s="52">
        <f t="shared" ref="P60:P61" si="57">(O60-N60)/N60</f>
        <v>5.3249027193799175E-2</v>
      </c>
    </row>
    <row r="61" spans="1:16" ht="20.100000000000001" customHeight="1" thickBot="1" x14ac:dyDescent="0.3">
      <c r="A61" s="8" t="s">
        <v>17</v>
      </c>
      <c r="B61" s="19">
        <f>B62-SUM(B39:B60)</f>
        <v>83.619999999937136</v>
      </c>
      <c r="C61" s="140">
        <f>C62-SUM(C39:C60)</f>
        <v>24.949999999953434</v>
      </c>
      <c r="D61" s="247">
        <f t="shared" si="19"/>
        <v>4.4299067123701707E-4</v>
      </c>
      <c r="E61" s="215">
        <f t="shared" si="20"/>
        <v>1.2466555155514372E-4</v>
      </c>
      <c r="F61" s="52">
        <f t="shared" si="54"/>
        <v>-0.70162640516656072</v>
      </c>
      <c r="H61" s="19">
        <f>H62-SUM(H39:H60)</f>
        <v>24.946000000010827</v>
      </c>
      <c r="I61" s="140">
        <f>I62-SUM(I39:I60)</f>
        <v>10.265000000006694</v>
      </c>
      <c r="J61" s="247">
        <f t="shared" si="21"/>
        <v>5.6777698331915145E-4</v>
      </c>
      <c r="K61" s="215">
        <f t="shared" si="22"/>
        <v>2.2180797898523779E-4</v>
      </c>
      <c r="L61" s="52">
        <f t="shared" si="55"/>
        <v>-0.5885111841576911</v>
      </c>
      <c r="N61" s="27">
        <f t="shared" si="56"/>
        <v>2.9832575938806007</v>
      </c>
      <c r="O61" s="152">
        <f t="shared" ref="O61" si="58">(I61/C61)*10</f>
        <v>4.1142284569241898</v>
      </c>
      <c r="P61" s="52">
        <f t="shared" si="57"/>
        <v>0.37910600323736376</v>
      </c>
    </row>
    <row r="62" spans="1:16" ht="26.25" customHeight="1" thickBot="1" x14ac:dyDescent="0.3">
      <c r="A62" s="12" t="s">
        <v>18</v>
      </c>
      <c r="B62" s="17">
        <v>188762.43999999994</v>
      </c>
      <c r="C62" s="145">
        <v>200135.47999999998</v>
      </c>
      <c r="D62" s="253">
        <f>SUM(D39:D61)</f>
        <v>1.0000000000000002</v>
      </c>
      <c r="E62" s="254">
        <f>SUM(E39:E61)</f>
        <v>0.99999999999999989</v>
      </c>
      <c r="F62" s="57">
        <f t="shared" si="25"/>
        <v>6.0250545606424885E-2</v>
      </c>
      <c r="G62" s="1"/>
      <c r="H62" s="17">
        <v>43936.265000000014</v>
      </c>
      <c r="I62" s="145">
        <v>46278.767999999996</v>
      </c>
      <c r="J62" s="253">
        <f>SUM(J39:J61)</f>
        <v>1</v>
      </c>
      <c r="K62" s="254">
        <f>SUM(K39:K61)</f>
        <v>1.0000000000000002</v>
      </c>
      <c r="L62" s="57">
        <f t="shared" si="26"/>
        <v>5.3315933887415824E-2</v>
      </c>
      <c r="M62" s="1"/>
      <c r="N62" s="29">
        <f t="shared" si="23"/>
        <v>2.3275957335580122</v>
      </c>
      <c r="O62" s="146">
        <f t="shared" si="24"/>
        <v>2.3123719992077367</v>
      </c>
      <c r="P62" s="57">
        <f t="shared" si="8"/>
        <v>-6.5405405804744889E-3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L37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156</v>
      </c>
      <c r="B68" s="39">
        <v>82748.58</v>
      </c>
      <c r="C68" s="147">
        <v>81390.59</v>
      </c>
      <c r="D68" s="247">
        <f>B68/$B$96</f>
        <v>0.25386686520674506</v>
      </c>
      <c r="E68" s="246">
        <f>C68/$C$96</f>
        <v>0.26061669936706372</v>
      </c>
      <c r="F68" s="61">
        <f t="shared" ref="F68:F76" si="59">(C68-B68)/B68</f>
        <v>-1.641103690238558E-2</v>
      </c>
      <c r="H68" s="19">
        <v>21234.269000000008</v>
      </c>
      <c r="I68" s="147">
        <v>20374.917999999998</v>
      </c>
      <c r="J68" s="261">
        <f>H68/$H$96</f>
        <v>0.2407465834066369</v>
      </c>
      <c r="K68" s="246">
        <f>I68/$I$96</f>
        <v>0.25099313919349581</v>
      </c>
      <c r="L68" s="61">
        <f t="shared" ref="L68:L76" si="60">(I68-H68)/H68</f>
        <v>-4.0470006290304103E-2</v>
      </c>
      <c r="N68" s="41">
        <f t="shared" ref="N68:N96" si="61">(H68/B68)*10</f>
        <v>2.5661188385347526</v>
      </c>
      <c r="O68" s="149">
        <f t="shared" ref="O68:O96" si="62">(I68/C68)*10</f>
        <v>2.5033505716078479</v>
      </c>
      <c r="P68" s="61">
        <f t="shared" si="8"/>
        <v>-2.4460389746698268E-2</v>
      </c>
    </row>
    <row r="69" spans="1:16" ht="20.100000000000001" customHeight="1" x14ac:dyDescent="0.25">
      <c r="A69" s="38" t="s">
        <v>157</v>
      </c>
      <c r="B69" s="19">
        <v>53684.23000000001</v>
      </c>
      <c r="C69" s="140">
        <v>47976.470000000008</v>
      </c>
      <c r="D69" s="247">
        <f>B69/$B$96</f>
        <v>0.16469946893515156</v>
      </c>
      <c r="E69" s="215">
        <f t="shared" ref="E69:E95" si="63">C69/$C$96</f>
        <v>0.1536230325727207</v>
      </c>
      <c r="F69" s="52">
        <f t="shared" si="59"/>
        <v>-0.10632098104042846</v>
      </c>
      <c r="H69" s="19">
        <v>13745.378000000001</v>
      </c>
      <c r="I69" s="140">
        <v>12120.454000000003</v>
      </c>
      <c r="J69" s="262">
        <f t="shared" ref="J69:J95" si="64">H69/$H$96</f>
        <v>0.1558402029819228</v>
      </c>
      <c r="K69" s="215">
        <f t="shared" ref="K69:K96" si="65">I69/$I$96</f>
        <v>0.14930861551984476</v>
      </c>
      <c r="L69" s="52">
        <f t="shared" si="60"/>
        <v>-0.11821602868978918</v>
      </c>
      <c r="N69" s="40">
        <f t="shared" si="61"/>
        <v>2.5604126202424804</v>
      </c>
      <c r="O69" s="143">
        <f t="shared" si="62"/>
        <v>2.5263330128289976</v>
      </c>
      <c r="P69" s="52">
        <f t="shared" si="8"/>
        <v>-1.3310201310543201E-2</v>
      </c>
    </row>
    <row r="70" spans="1:16" ht="20.100000000000001" customHeight="1" x14ac:dyDescent="0.25">
      <c r="A70" s="38" t="s">
        <v>155</v>
      </c>
      <c r="B70" s="19">
        <v>49683.990000000005</v>
      </c>
      <c r="C70" s="140">
        <v>40450.42</v>
      </c>
      <c r="D70" s="247">
        <f t="shared" ref="D70:D95" si="66">B70/$B$96</f>
        <v>0.15242701194707234</v>
      </c>
      <c r="E70" s="215">
        <f t="shared" si="63"/>
        <v>0.12952424780814911</v>
      </c>
      <c r="F70" s="52">
        <f t="shared" si="59"/>
        <v>-0.18584598378672901</v>
      </c>
      <c r="H70" s="19">
        <v>12939.219999999998</v>
      </c>
      <c r="I70" s="140">
        <v>10087.577000000001</v>
      </c>
      <c r="J70" s="262">
        <f t="shared" si="64"/>
        <v>0.14670027053659454</v>
      </c>
      <c r="K70" s="215">
        <f t="shared" si="65"/>
        <v>0.12426615008149272</v>
      </c>
      <c r="L70" s="52">
        <f t="shared" si="60"/>
        <v>-0.22038755040875702</v>
      </c>
      <c r="N70" s="40">
        <f t="shared" si="61"/>
        <v>2.6043037203735038</v>
      </c>
      <c r="O70" s="143">
        <f t="shared" si="62"/>
        <v>2.493812672402413</v>
      </c>
      <c r="P70" s="52">
        <f t="shared" si="8"/>
        <v>-4.2426329581575981E-2</v>
      </c>
    </row>
    <row r="71" spans="1:16" ht="20.100000000000001" customHeight="1" x14ac:dyDescent="0.25">
      <c r="A71" s="38" t="s">
        <v>159</v>
      </c>
      <c r="B71" s="19">
        <v>25937.559999999998</v>
      </c>
      <c r="C71" s="140">
        <v>26093.620000000006</v>
      </c>
      <c r="D71" s="247">
        <f t="shared" si="66"/>
        <v>7.9574622891557326E-2</v>
      </c>
      <c r="E71" s="215">
        <f t="shared" si="63"/>
        <v>8.355306330791315E-2</v>
      </c>
      <c r="F71" s="52">
        <f t="shared" si="59"/>
        <v>6.0167571660560441E-3</v>
      </c>
      <c r="H71" s="19">
        <v>8196.9440000000013</v>
      </c>
      <c r="I71" s="140">
        <v>7892.4469999999992</v>
      </c>
      <c r="J71" s="262">
        <f t="shared" si="64"/>
        <v>9.2934033301336233E-2</v>
      </c>
      <c r="K71" s="215">
        <f t="shared" si="65"/>
        <v>9.7224933540752831E-2</v>
      </c>
      <c r="L71" s="52">
        <f t="shared" si="60"/>
        <v>-3.7147624773330411E-2</v>
      </c>
      <c r="N71" s="40">
        <f t="shared" si="61"/>
        <v>3.1602602557835051</v>
      </c>
      <c r="O71" s="143">
        <f t="shared" si="62"/>
        <v>3.0246654162971627</v>
      </c>
      <c r="P71" s="52">
        <f t="shared" si="8"/>
        <v>-4.290622559904491E-2</v>
      </c>
    </row>
    <row r="72" spans="1:16" ht="20.100000000000001" customHeight="1" x14ac:dyDescent="0.25">
      <c r="A72" s="38" t="s">
        <v>158</v>
      </c>
      <c r="B72" s="19">
        <v>11363.880000000003</v>
      </c>
      <c r="C72" s="140">
        <v>19774.239999999998</v>
      </c>
      <c r="D72" s="247">
        <f t="shared" si="66"/>
        <v>3.4863590314004503E-2</v>
      </c>
      <c r="E72" s="215">
        <f t="shared" si="63"/>
        <v>6.3318095633563609E-2</v>
      </c>
      <c r="F72" s="52">
        <f t="shared" si="59"/>
        <v>0.7400958123457827</v>
      </c>
      <c r="H72" s="19">
        <v>3024.6579999999994</v>
      </c>
      <c r="I72" s="140">
        <v>4613.3740000000016</v>
      </c>
      <c r="J72" s="262">
        <f t="shared" si="64"/>
        <v>3.4292495751728075E-2</v>
      </c>
      <c r="K72" s="215">
        <f t="shared" si="65"/>
        <v>5.6830914486804565E-2</v>
      </c>
      <c r="L72" s="52">
        <f t="shared" si="60"/>
        <v>0.52525475607490246</v>
      </c>
      <c r="N72" s="40">
        <f t="shared" si="61"/>
        <v>2.6616419743960678</v>
      </c>
      <c r="O72" s="143">
        <f t="shared" si="62"/>
        <v>2.3330221540752021</v>
      </c>
      <c r="P72" s="52">
        <f t="shared" ref="P72:P76" si="67">(O72-N72)/N72</f>
        <v>-0.12346507286932541</v>
      </c>
    </row>
    <row r="73" spans="1:16" ht="20.100000000000001" customHeight="1" x14ac:dyDescent="0.25">
      <c r="A73" s="38" t="s">
        <v>161</v>
      </c>
      <c r="B73" s="19">
        <v>12157.719999999998</v>
      </c>
      <c r="C73" s="140">
        <v>12914.789999999995</v>
      </c>
      <c r="D73" s="247">
        <f t="shared" si="66"/>
        <v>3.7299036001117461E-2</v>
      </c>
      <c r="E73" s="215">
        <f t="shared" si="63"/>
        <v>4.1353797076772142E-2</v>
      </c>
      <c r="F73" s="52">
        <f t="shared" si="59"/>
        <v>6.2270721812971351E-2</v>
      </c>
      <c r="H73" s="19">
        <v>4234.0440000000008</v>
      </c>
      <c r="I73" s="140">
        <v>4120.0250000000005</v>
      </c>
      <c r="J73" s="262">
        <f t="shared" si="64"/>
        <v>4.8004083728682652E-2</v>
      </c>
      <c r="K73" s="215">
        <f t="shared" si="65"/>
        <v>5.0753480740667663E-2</v>
      </c>
      <c r="L73" s="52">
        <f t="shared" si="60"/>
        <v>-2.692910135085989E-2</v>
      </c>
      <c r="N73" s="40">
        <f t="shared" ref="N73" si="68">(H73/B73)*10</f>
        <v>3.4825970658972256</v>
      </c>
      <c r="O73" s="143">
        <f t="shared" ref="O73" si="69">(I73/C73)*10</f>
        <v>3.1901602736087864</v>
      </c>
      <c r="P73" s="52">
        <f t="shared" ref="P73" si="70">(O73-N73)/N73</f>
        <v>-8.3970894925536957E-2</v>
      </c>
    </row>
    <row r="74" spans="1:16" ht="20.100000000000001" customHeight="1" x14ac:dyDescent="0.25">
      <c r="A74" s="38" t="s">
        <v>163</v>
      </c>
      <c r="B74" s="19">
        <v>14969.459999999995</v>
      </c>
      <c r="C74" s="140">
        <v>14113.099999999995</v>
      </c>
      <c r="D74" s="247">
        <f t="shared" si="66"/>
        <v>4.5925257980714125E-2</v>
      </c>
      <c r="E74" s="215">
        <f t="shared" si="63"/>
        <v>4.5190845033035221E-2</v>
      </c>
      <c r="F74" s="52">
        <f t="shared" si="59"/>
        <v>-5.7207140404530343E-2</v>
      </c>
      <c r="H74" s="19">
        <v>3436.3090000000002</v>
      </c>
      <c r="I74" s="140">
        <v>3400.8459999999995</v>
      </c>
      <c r="J74" s="262">
        <f t="shared" si="64"/>
        <v>3.8959648259117227E-2</v>
      </c>
      <c r="K74" s="215">
        <f t="shared" si="65"/>
        <v>4.1894107915116198E-2</v>
      </c>
      <c r="L74" s="52">
        <f t="shared" si="60"/>
        <v>-1.0320084718807489E-2</v>
      </c>
      <c r="N74" s="40">
        <f t="shared" si="61"/>
        <v>2.2955463991353069</v>
      </c>
      <c r="O74" s="143">
        <f t="shared" si="62"/>
        <v>2.4097087103471249</v>
      </c>
      <c r="P74" s="52">
        <f t="shared" si="67"/>
        <v>4.9732086118939249E-2</v>
      </c>
    </row>
    <row r="75" spans="1:16" ht="20.100000000000001" customHeight="1" x14ac:dyDescent="0.25">
      <c r="A75" s="38" t="s">
        <v>160</v>
      </c>
      <c r="B75" s="19">
        <v>18270.120000000003</v>
      </c>
      <c r="C75" s="140">
        <v>10040.84</v>
      </c>
      <c r="D75" s="247">
        <f t="shared" si="66"/>
        <v>5.6051452379618574E-2</v>
      </c>
      <c r="E75" s="215">
        <f t="shared" si="63"/>
        <v>3.2151266868476913E-2</v>
      </c>
      <c r="F75" s="52">
        <f t="shared" si="59"/>
        <v>-0.45042287625915983</v>
      </c>
      <c r="H75" s="19">
        <v>5191.4840000000013</v>
      </c>
      <c r="I75" s="140">
        <v>2610.4299999999994</v>
      </c>
      <c r="J75" s="262">
        <f t="shared" si="64"/>
        <v>5.8859197639919744E-2</v>
      </c>
      <c r="K75" s="215">
        <f t="shared" si="65"/>
        <v>3.2157185631121424E-2</v>
      </c>
      <c r="L75" s="52">
        <f t="shared" si="60"/>
        <v>-0.49717075117634985</v>
      </c>
      <c r="N75" s="40">
        <f t="shared" si="61"/>
        <v>2.8415160929430132</v>
      </c>
      <c r="O75" s="143">
        <f t="shared" si="62"/>
        <v>2.5998123662960464</v>
      </c>
      <c r="P75" s="52">
        <f t="shared" si="67"/>
        <v>-8.5061537130563844E-2</v>
      </c>
    </row>
    <row r="76" spans="1:16" ht="20.100000000000001" customHeight="1" x14ac:dyDescent="0.25">
      <c r="A76" s="38" t="s">
        <v>213</v>
      </c>
      <c r="B76" s="19">
        <v>10160.979999999998</v>
      </c>
      <c r="C76" s="140">
        <v>9961.3499999999985</v>
      </c>
      <c r="D76" s="247">
        <f t="shared" si="66"/>
        <v>3.1173177111056553E-2</v>
      </c>
      <c r="E76" s="215">
        <f t="shared" si="63"/>
        <v>3.189673595240064E-2</v>
      </c>
      <c r="F76" s="52">
        <f t="shared" si="59"/>
        <v>-1.9646726988932096E-2</v>
      </c>
      <c r="H76" s="19">
        <v>2225.7469999999998</v>
      </c>
      <c r="I76" s="140">
        <v>2130.7310000000002</v>
      </c>
      <c r="J76" s="262">
        <f t="shared" si="64"/>
        <v>2.5234727212769682E-2</v>
      </c>
      <c r="K76" s="215">
        <f t="shared" si="65"/>
        <v>2.6247902566621208E-2</v>
      </c>
      <c r="L76" s="52">
        <f t="shared" si="60"/>
        <v>-4.2689488068499981E-2</v>
      </c>
      <c r="N76" s="40">
        <f t="shared" si="61"/>
        <v>2.1904845792433409</v>
      </c>
      <c r="O76" s="143">
        <f t="shared" si="62"/>
        <v>2.1389982281518072</v>
      </c>
      <c r="P76" s="52">
        <f t="shared" si="67"/>
        <v>-2.35045485274855E-2</v>
      </c>
    </row>
    <row r="77" spans="1:16" ht="20.100000000000001" customHeight="1" x14ac:dyDescent="0.25">
      <c r="A77" s="38" t="s">
        <v>214</v>
      </c>
      <c r="B77" s="19">
        <v>3885.5799999999995</v>
      </c>
      <c r="C77" s="140">
        <v>5416.0000000000009</v>
      </c>
      <c r="D77" s="247">
        <f t="shared" si="66"/>
        <v>1.1920688114648305E-2</v>
      </c>
      <c r="E77" s="215">
        <f t="shared" si="63"/>
        <v>1.7342300182023714E-2</v>
      </c>
      <c r="F77" s="52">
        <f t="shared" ref="F77:F80" si="71">(C77-B77)/B77</f>
        <v>0.39387169997786731</v>
      </c>
      <c r="H77" s="19">
        <v>1104.124</v>
      </c>
      <c r="I77" s="140">
        <v>1539.0860000000002</v>
      </c>
      <c r="J77" s="262">
        <f t="shared" si="64"/>
        <v>1.2518164889842429E-2</v>
      </c>
      <c r="K77" s="215">
        <f t="shared" si="65"/>
        <v>1.895958681300022E-2</v>
      </c>
      <c r="L77" s="52">
        <f t="shared" ref="L77:L80" si="72">(I77-H77)/H77</f>
        <v>0.39394307161152209</v>
      </c>
      <c r="N77" s="40">
        <f t="shared" si="61"/>
        <v>2.8415937903736381</v>
      </c>
      <c r="O77" s="143">
        <f t="shared" si="62"/>
        <v>2.8417392909896604</v>
      </c>
      <c r="P77" s="52">
        <f t="shared" ref="P77:P80" si="73">(O77-N77)/N77</f>
        <v>5.1203875978037703E-5</v>
      </c>
    </row>
    <row r="78" spans="1:16" ht="20.100000000000001" customHeight="1" x14ac:dyDescent="0.25">
      <c r="A78" s="38" t="s">
        <v>164</v>
      </c>
      <c r="B78" s="19">
        <v>3510.6699999999996</v>
      </c>
      <c r="C78" s="140">
        <v>3618.28</v>
      </c>
      <c r="D78" s="247">
        <f t="shared" si="66"/>
        <v>1.0770490414160143E-2</v>
      </c>
      <c r="E78" s="215">
        <f t="shared" si="63"/>
        <v>1.1585911725002356E-2</v>
      </c>
      <c r="F78" s="52">
        <f t="shared" si="71"/>
        <v>3.0652268655271101E-2</v>
      </c>
      <c r="H78" s="19">
        <v>1278.5409999999999</v>
      </c>
      <c r="I78" s="140">
        <v>1255.8800000000001</v>
      </c>
      <c r="J78" s="262">
        <f t="shared" si="64"/>
        <v>1.4495642750654842E-2</v>
      </c>
      <c r="K78" s="215">
        <f t="shared" si="65"/>
        <v>1.5470848209073901E-2</v>
      </c>
      <c r="L78" s="52">
        <f t="shared" si="72"/>
        <v>-1.7724108964827748E-2</v>
      </c>
      <c r="N78" s="40">
        <f t="shared" si="61"/>
        <v>3.6418717794609008</v>
      </c>
      <c r="O78" s="143">
        <f t="shared" si="62"/>
        <v>3.4709309395624444</v>
      </c>
      <c r="P78" s="52">
        <f t="shared" si="73"/>
        <v>-4.693763269275792E-2</v>
      </c>
    </row>
    <row r="79" spans="1:16" ht="20.100000000000001" customHeight="1" x14ac:dyDescent="0.25">
      <c r="A79" s="38" t="s">
        <v>198</v>
      </c>
      <c r="B79" s="19">
        <v>4653.6799999999994</v>
      </c>
      <c r="C79" s="140">
        <v>4972.4899999999989</v>
      </c>
      <c r="D79" s="247">
        <f t="shared" si="66"/>
        <v>1.427716527915434E-2</v>
      </c>
      <c r="E79" s="215">
        <f t="shared" si="63"/>
        <v>1.5922159200906769E-2</v>
      </c>
      <c r="F79" s="52">
        <f t="shared" si="71"/>
        <v>6.8507073971566482E-2</v>
      </c>
      <c r="H79" s="19">
        <v>1044.942</v>
      </c>
      <c r="I79" s="140">
        <v>1176.8389999999999</v>
      </c>
      <c r="J79" s="262">
        <f t="shared" si="64"/>
        <v>1.1847180440169516E-2</v>
      </c>
      <c r="K79" s="215">
        <f t="shared" si="65"/>
        <v>1.4497163371913174E-2</v>
      </c>
      <c r="L79" s="52">
        <f t="shared" si="72"/>
        <v>0.12622423062715435</v>
      </c>
      <c r="N79" s="40">
        <f t="shared" si="61"/>
        <v>2.245410084062506</v>
      </c>
      <c r="O79" s="143">
        <f t="shared" si="62"/>
        <v>2.3666995810951859</v>
      </c>
      <c r="P79" s="52">
        <f t="shared" si="73"/>
        <v>5.4016635043001582E-2</v>
      </c>
    </row>
    <row r="80" spans="1:16" ht="20.100000000000001" customHeight="1" x14ac:dyDescent="0.25">
      <c r="A80" s="38" t="s">
        <v>211</v>
      </c>
      <c r="B80" s="19">
        <v>5003.0600000000004</v>
      </c>
      <c r="C80" s="140">
        <v>4324.170000000001</v>
      </c>
      <c r="D80" s="247">
        <f t="shared" si="66"/>
        <v>1.5349038722371528E-2</v>
      </c>
      <c r="E80" s="215">
        <f t="shared" si="63"/>
        <v>1.3846206458290525E-2</v>
      </c>
      <c r="F80" s="52">
        <f t="shared" si="71"/>
        <v>-0.13569495468773099</v>
      </c>
      <c r="H80" s="19">
        <v>1190.2980000000002</v>
      </c>
      <c r="I80" s="140">
        <v>1036.6420000000001</v>
      </c>
      <c r="J80" s="262">
        <f t="shared" si="64"/>
        <v>1.3495175027487552E-2</v>
      </c>
      <c r="K80" s="215">
        <f t="shared" si="65"/>
        <v>1.2770114206095157E-2</v>
      </c>
      <c r="L80" s="52">
        <f t="shared" si="72"/>
        <v>-0.12909036224542103</v>
      </c>
      <c r="N80" s="40">
        <f t="shared" si="61"/>
        <v>2.3791399663405999</v>
      </c>
      <c r="O80" s="143">
        <f t="shared" si="62"/>
        <v>2.3973201793639007</v>
      </c>
      <c r="P80" s="52">
        <f t="shared" si="73"/>
        <v>7.6415062924037169E-3</v>
      </c>
    </row>
    <row r="81" spans="1:16" ht="20.100000000000001" customHeight="1" x14ac:dyDescent="0.25">
      <c r="A81" s="38" t="s">
        <v>162</v>
      </c>
      <c r="B81" s="19">
        <v>493.15000000000009</v>
      </c>
      <c r="C81" s="140">
        <v>570.59</v>
      </c>
      <c r="D81" s="247">
        <f t="shared" si="66"/>
        <v>1.5129497639319776E-3</v>
      </c>
      <c r="E81" s="215">
        <f t="shared" si="63"/>
        <v>1.8270574336892375E-3</v>
      </c>
      <c r="F81" s="52">
        <f t="shared" ref="F81:F94" si="74">(C81-B81)/B81</f>
        <v>0.15703132921017932</v>
      </c>
      <c r="H81" s="19">
        <v>938.47699999999998</v>
      </c>
      <c r="I81" s="140">
        <v>1023.9480000000001</v>
      </c>
      <c r="J81" s="262">
        <f t="shared" si="64"/>
        <v>1.0640118167275281E-2</v>
      </c>
      <c r="K81" s="215">
        <f t="shared" si="65"/>
        <v>1.2613740231538684E-2</v>
      </c>
      <c r="L81" s="52">
        <f t="shared" ref="L81:L94" si="75">(I81-H81)/H81</f>
        <v>9.1074155253671768E-2</v>
      </c>
      <c r="N81" s="40">
        <f t="shared" si="61"/>
        <v>19.03025448646456</v>
      </c>
      <c r="O81" s="143">
        <f t="shared" si="62"/>
        <v>17.945424911056978</v>
      </c>
      <c r="P81" s="52">
        <f t="shared" ref="P81:P87" si="76">(O81-N81)/N81</f>
        <v>-5.7005521191488891E-2</v>
      </c>
    </row>
    <row r="82" spans="1:16" ht="20.100000000000001" customHeight="1" x14ac:dyDescent="0.25">
      <c r="A82" s="38" t="s">
        <v>200</v>
      </c>
      <c r="B82" s="19">
        <v>4632.8399999999992</v>
      </c>
      <c r="C82" s="140">
        <v>2931.5699999999997</v>
      </c>
      <c r="D82" s="247">
        <f t="shared" si="66"/>
        <v>1.4213229614386333E-2</v>
      </c>
      <c r="E82" s="215">
        <f t="shared" si="63"/>
        <v>9.3870323014429921E-3</v>
      </c>
      <c r="F82" s="52">
        <f t="shared" si="74"/>
        <v>-0.36721967518843729</v>
      </c>
      <c r="H82" s="19">
        <v>1528.999</v>
      </c>
      <c r="I82" s="140">
        <v>828.33200000000011</v>
      </c>
      <c r="J82" s="262">
        <f t="shared" si="64"/>
        <v>1.7335246402038342E-2</v>
      </c>
      <c r="K82" s="215">
        <f t="shared" si="65"/>
        <v>1.0203999298275793E-2</v>
      </c>
      <c r="L82" s="52">
        <f t="shared" si="75"/>
        <v>-0.45825209826821334</v>
      </c>
      <c r="N82" s="40">
        <f t="shared" si="61"/>
        <v>3.30034924581898</v>
      </c>
      <c r="O82" s="143">
        <f t="shared" si="62"/>
        <v>2.8255576363518529</v>
      </c>
      <c r="P82" s="52">
        <f t="shared" si="76"/>
        <v>-0.14386102018403446</v>
      </c>
    </row>
    <row r="83" spans="1:16" ht="20.100000000000001" customHeight="1" x14ac:dyDescent="0.25">
      <c r="A83" s="38" t="s">
        <v>167</v>
      </c>
      <c r="B83" s="19">
        <v>2906.4100000000003</v>
      </c>
      <c r="C83" s="140">
        <v>1819.7</v>
      </c>
      <c r="D83" s="247">
        <f t="shared" si="66"/>
        <v>8.9166629289050767E-3</v>
      </c>
      <c r="E83" s="215">
        <f t="shared" si="63"/>
        <v>5.8267695053967035E-3</v>
      </c>
      <c r="F83" s="52">
        <f t="shared" si="74"/>
        <v>-0.37390113576542888</v>
      </c>
      <c r="H83" s="19">
        <v>1384.3719999999996</v>
      </c>
      <c r="I83" s="140">
        <v>624.74599999999998</v>
      </c>
      <c r="J83" s="262">
        <f t="shared" si="64"/>
        <v>1.5695516957226669E-2</v>
      </c>
      <c r="K83" s="215">
        <f t="shared" si="65"/>
        <v>7.6960780769070947E-3</v>
      </c>
      <c r="L83" s="52">
        <f t="shared" si="75"/>
        <v>-0.54871522972149089</v>
      </c>
      <c r="N83" s="40">
        <f t="shared" si="61"/>
        <v>4.7631683072931876</v>
      </c>
      <c r="O83" s="143">
        <f t="shared" si="62"/>
        <v>3.4332362477331424</v>
      </c>
      <c r="P83" s="52">
        <f t="shared" si="76"/>
        <v>-0.27921164522439873</v>
      </c>
    </row>
    <row r="84" spans="1:16" ht="20.100000000000001" customHeight="1" x14ac:dyDescent="0.25">
      <c r="A84" s="38" t="s">
        <v>168</v>
      </c>
      <c r="B84" s="19">
        <v>2491.9500000000003</v>
      </c>
      <c r="C84" s="140">
        <v>2558.6099999999997</v>
      </c>
      <c r="D84" s="247">
        <f t="shared" si="66"/>
        <v>7.6451285901455767E-3</v>
      </c>
      <c r="E84" s="215">
        <f t="shared" si="63"/>
        <v>8.1927959137237227E-3</v>
      </c>
      <c r="F84" s="52">
        <f t="shared" si="74"/>
        <v>2.6750135436104012E-2</v>
      </c>
      <c r="H84" s="19">
        <v>443.91899999999993</v>
      </c>
      <c r="I84" s="140">
        <v>597.03899999999999</v>
      </c>
      <c r="J84" s="262">
        <f t="shared" si="64"/>
        <v>5.0329956053250906E-3</v>
      </c>
      <c r="K84" s="215">
        <f t="shared" si="65"/>
        <v>7.3547629900127974E-3</v>
      </c>
      <c r="L84" s="52">
        <f t="shared" si="75"/>
        <v>0.34492779088076897</v>
      </c>
      <c r="N84" s="40">
        <f t="shared" ref="N84" si="77">(H84/B84)*10</f>
        <v>1.7814121471137057</v>
      </c>
      <c r="O84" s="143">
        <f t="shared" ref="O84" si="78">(I84/C84)*10</f>
        <v>2.3334505844970512</v>
      </c>
      <c r="P84" s="52">
        <f t="shared" ref="P84" si="79">(O84-N84)/N84</f>
        <v>0.30988810662247579</v>
      </c>
    </row>
    <row r="85" spans="1:16" ht="20.100000000000001" customHeight="1" x14ac:dyDescent="0.25">
      <c r="A85" s="38" t="s">
        <v>169</v>
      </c>
      <c r="B85" s="19">
        <v>2249.8900000000003</v>
      </c>
      <c r="C85" s="140">
        <v>2153.8600000000006</v>
      </c>
      <c r="D85" s="247">
        <f t="shared" si="66"/>
        <v>6.902505412902599E-3</v>
      </c>
      <c r="E85" s="215">
        <f t="shared" si="63"/>
        <v>6.8967663718710491E-3</v>
      </c>
      <c r="F85" s="52">
        <f t="shared" si="74"/>
        <v>-4.2682086679793112E-2</v>
      </c>
      <c r="H85" s="19">
        <v>590.96100000000001</v>
      </c>
      <c r="I85" s="140">
        <v>578.48900000000003</v>
      </c>
      <c r="J85" s="262">
        <f t="shared" si="64"/>
        <v>6.7001054604973456E-3</v>
      </c>
      <c r="K85" s="215">
        <f t="shared" si="65"/>
        <v>7.1262505252245052E-3</v>
      </c>
      <c r="L85" s="52">
        <f t="shared" si="75"/>
        <v>-2.1104607579857181E-2</v>
      </c>
      <c r="N85" s="40">
        <f t="shared" si="61"/>
        <v>2.6266217459520242</v>
      </c>
      <c r="O85" s="143">
        <f t="shared" si="62"/>
        <v>2.6858245196995156</v>
      </c>
      <c r="P85" s="52">
        <f t="shared" si="76"/>
        <v>2.2539512527348406E-2</v>
      </c>
    </row>
    <row r="86" spans="1:16" ht="20.100000000000001" customHeight="1" x14ac:dyDescent="0.25">
      <c r="A86" s="38" t="s">
        <v>170</v>
      </c>
      <c r="B86" s="19">
        <v>2026.1900000000003</v>
      </c>
      <c r="C86" s="140">
        <v>2513.2400000000002</v>
      </c>
      <c r="D86" s="247">
        <f t="shared" si="66"/>
        <v>6.2162094336030279E-3</v>
      </c>
      <c r="E86" s="215">
        <f t="shared" si="63"/>
        <v>8.0475189271545927E-3</v>
      </c>
      <c r="F86" s="52">
        <f t="shared" si="74"/>
        <v>0.24037725978313973</v>
      </c>
      <c r="H86" s="19">
        <v>465.43000000000006</v>
      </c>
      <c r="I86" s="140">
        <v>539.56600000000003</v>
      </c>
      <c r="J86" s="262">
        <f t="shared" si="64"/>
        <v>5.276879666305018E-3</v>
      </c>
      <c r="K86" s="215">
        <f t="shared" si="65"/>
        <v>6.6467685485692646E-3</v>
      </c>
      <c r="L86" s="52">
        <f t="shared" si="75"/>
        <v>0.15928496229293332</v>
      </c>
      <c r="N86" s="40">
        <f t="shared" si="61"/>
        <v>2.2970698700516734</v>
      </c>
      <c r="O86" s="143">
        <f t="shared" si="62"/>
        <v>2.1468940491158821</v>
      </c>
      <c r="P86" s="52">
        <f t="shared" si="76"/>
        <v>-6.5377123653802063E-2</v>
      </c>
    </row>
    <row r="87" spans="1:16" ht="20.100000000000001" customHeight="1" x14ac:dyDescent="0.25">
      <c r="A87" s="38" t="s">
        <v>220</v>
      </c>
      <c r="B87" s="19">
        <v>950.74000000000012</v>
      </c>
      <c r="C87" s="140">
        <v>1902.0700000000004</v>
      </c>
      <c r="D87" s="247">
        <f t="shared" si="66"/>
        <v>2.9168039309757443E-3</v>
      </c>
      <c r="E87" s="215">
        <f t="shared" si="63"/>
        <v>6.090522324080843E-3</v>
      </c>
      <c r="F87" s="52">
        <f t="shared" si="74"/>
        <v>1.0006205692408021</v>
      </c>
      <c r="H87" s="19">
        <v>250.80100000000002</v>
      </c>
      <c r="I87" s="140">
        <v>513.63199999999995</v>
      </c>
      <c r="J87" s="262">
        <f t="shared" si="64"/>
        <v>2.8434924632897854E-3</v>
      </c>
      <c r="K87" s="215">
        <f t="shared" si="65"/>
        <v>6.3272945721908501E-3</v>
      </c>
      <c r="L87" s="52">
        <f t="shared" si="75"/>
        <v>1.0479663159237798</v>
      </c>
      <c r="N87" s="40">
        <f t="shared" si="61"/>
        <v>2.6379556976670804</v>
      </c>
      <c r="O87" s="143">
        <f t="shared" si="62"/>
        <v>2.700384318137607</v>
      </c>
      <c r="P87" s="52">
        <f t="shared" si="76"/>
        <v>2.3665530291405744E-2</v>
      </c>
    </row>
    <row r="88" spans="1:16" ht="20.100000000000001" customHeight="1" x14ac:dyDescent="0.25">
      <c r="A88" s="38" t="s">
        <v>166</v>
      </c>
      <c r="B88" s="19">
        <v>1925.34</v>
      </c>
      <c r="C88" s="140">
        <v>2225.6600000000003</v>
      </c>
      <c r="D88" s="247">
        <f t="shared" si="66"/>
        <v>5.9068086758365468E-3</v>
      </c>
      <c r="E88" s="215">
        <f t="shared" si="63"/>
        <v>7.1266735271644935E-3</v>
      </c>
      <c r="F88" s="52">
        <f t="shared" si="74"/>
        <v>0.15598283939460064</v>
      </c>
      <c r="H88" s="19">
        <v>445.52899999999994</v>
      </c>
      <c r="I88" s="140">
        <v>513.23399999999992</v>
      </c>
      <c r="J88" s="262">
        <f t="shared" ref="J88" si="80">H88/$H$96</f>
        <v>5.0512492122321466E-3</v>
      </c>
      <c r="K88" s="215">
        <f t="shared" ref="K88" si="81">I88/$I$96</f>
        <v>6.3223917171511866E-3</v>
      </c>
      <c r="L88" s="52">
        <f t="shared" si="75"/>
        <v>0.15196541639264782</v>
      </c>
      <c r="N88" s="40">
        <f t="shared" ref="N88:N92" si="82">(H88/B88)*10</f>
        <v>2.3140276522588215</v>
      </c>
      <c r="O88" s="143">
        <f t="shared" ref="O88:O92" si="83">(I88/C88)*10</f>
        <v>2.3059856402145873</v>
      </c>
      <c r="P88" s="52">
        <f t="shared" ref="P88:P92" si="84">(O88-N88)/N88</f>
        <v>-3.4753310040975555E-3</v>
      </c>
    </row>
    <row r="89" spans="1:16" ht="20.100000000000001" customHeight="1" x14ac:dyDescent="0.25">
      <c r="A89" s="38" t="s">
        <v>222</v>
      </c>
      <c r="B89" s="19">
        <v>906.18000000000006</v>
      </c>
      <c r="C89" s="140">
        <v>1737.72</v>
      </c>
      <c r="D89" s="247">
        <f t="shared" si="66"/>
        <v>2.7800969625466476E-3</v>
      </c>
      <c r="E89" s="215">
        <f t="shared" si="63"/>
        <v>5.5642654860240479E-3</v>
      </c>
      <c r="F89" s="52">
        <f t="shared" si="74"/>
        <v>0.91763225849169028</v>
      </c>
      <c r="H89" s="19">
        <v>159.53100000000001</v>
      </c>
      <c r="I89" s="140">
        <v>388.81400000000002</v>
      </c>
      <c r="J89" s="262">
        <f t="shared" si="64"/>
        <v>1.8087056916084175E-3</v>
      </c>
      <c r="K89" s="215">
        <f t="shared" si="65"/>
        <v>4.7896951743501446E-3</v>
      </c>
      <c r="L89" s="52">
        <f t="shared" si="75"/>
        <v>1.4372316352307701</v>
      </c>
      <c r="N89" s="40">
        <f t="shared" si="82"/>
        <v>1.7604780507184004</v>
      </c>
      <c r="O89" s="143">
        <f t="shared" si="83"/>
        <v>2.2374951085330204</v>
      </c>
      <c r="P89" s="52">
        <f t="shared" si="84"/>
        <v>0.27095882145191363</v>
      </c>
    </row>
    <row r="90" spans="1:16" ht="20.100000000000001" customHeight="1" x14ac:dyDescent="0.25">
      <c r="A90" s="38" t="s">
        <v>165</v>
      </c>
      <c r="B90" s="19">
        <v>443.37999999999994</v>
      </c>
      <c r="C90" s="140">
        <v>1812.6</v>
      </c>
      <c r="D90" s="247">
        <f t="shared" si="66"/>
        <v>1.3602588793108789E-3</v>
      </c>
      <c r="E90" s="215">
        <f t="shared" si="63"/>
        <v>5.8040349538286884E-3</v>
      </c>
      <c r="F90" s="52">
        <f t="shared" si="74"/>
        <v>3.0881410979295416</v>
      </c>
      <c r="H90" s="19">
        <v>104.71000000000001</v>
      </c>
      <c r="I90" s="140">
        <v>380.88799999999998</v>
      </c>
      <c r="J90" s="262">
        <f t="shared" si="64"/>
        <v>1.1871647076011397E-3</v>
      </c>
      <c r="K90" s="215">
        <f t="shared" si="65"/>
        <v>4.6920569104195774E-3</v>
      </c>
      <c r="L90" s="52">
        <f t="shared" si="75"/>
        <v>2.6375513322509785</v>
      </c>
      <c r="N90" s="40">
        <f t="shared" si="82"/>
        <v>2.3616311065000679</v>
      </c>
      <c r="O90" s="143">
        <f t="shared" si="83"/>
        <v>2.1013350987531725</v>
      </c>
      <c r="P90" s="52">
        <f t="shared" si="84"/>
        <v>-0.11021874120410513</v>
      </c>
    </row>
    <row r="91" spans="1:16" ht="20.100000000000001" customHeight="1" x14ac:dyDescent="0.25">
      <c r="A91" s="38" t="s">
        <v>172</v>
      </c>
      <c r="B91" s="19">
        <v>1780.4299999999998</v>
      </c>
      <c r="C91" s="140">
        <v>2300.4699999999993</v>
      </c>
      <c r="D91" s="247">
        <f t="shared" si="66"/>
        <v>5.4622349147265738E-3</v>
      </c>
      <c r="E91" s="215">
        <f t="shared" si="63"/>
        <v>7.3662188515029679E-3</v>
      </c>
      <c r="F91" s="52">
        <f t="shared" si="74"/>
        <v>0.29208674309015215</v>
      </c>
      <c r="H91" s="19">
        <v>268.50900000000001</v>
      </c>
      <c r="I91" s="140">
        <v>359.99099999999999</v>
      </c>
      <c r="J91" s="262">
        <f t="shared" si="64"/>
        <v>3.0442594639793182E-3</v>
      </c>
      <c r="K91" s="215">
        <f t="shared" si="65"/>
        <v>4.4346323833747824E-3</v>
      </c>
      <c r="L91" s="52">
        <f t="shared" si="75"/>
        <v>0.34070366356434967</v>
      </c>
      <c r="N91" s="40">
        <f t="shared" si="82"/>
        <v>1.5081132086069098</v>
      </c>
      <c r="O91" s="143">
        <f t="shared" si="83"/>
        <v>1.5648584854399323</v>
      </c>
      <c r="P91" s="52">
        <f t="shared" si="84"/>
        <v>3.7626669211020237E-2</v>
      </c>
    </row>
    <row r="92" spans="1:16" ht="20.100000000000001" customHeight="1" x14ac:dyDescent="0.25">
      <c r="A92" s="38" t="s">
        <v>216</v>
      </c>
      <c r="B92" s="19">
        <v>1088.46</v>
      </c>
      <c r="C92" s="140">
        <v>1167.98</v>
      </c>
      <c r="D92" s="247">
        <f t="shared" si="66"/>
        <v>3.3393192741547196E-3</v>
      </c>
      <c r="E92" s="215">
        <f t="shared" si="63"/>
        <v>3.7399297944239393E-3</v>
      </c>
      <c r="F92" s="52">
        <f t="shared" si="74"/>
        <v>7.3057347077522358E-2</v>
      </c>
      <c r="H92" s="19">
        <v>264.25499999999994</v>
      </c>
      <c r="I92" s="140">
        <v>297.63499999999999</v>
      </c>
      <c r="J92" s="262">
        <f t="shared" si="64"/>
        <v>2.9960291262261397E-3</v>
      </c>
      <c r="K92" s="215">
        <f t="shared" si="65"/>
        <v>3.6664855772109675E-3</v>
      </c>
      <c r="L92" s="52">
        <f t="shared" si="75"/>
        <v>0.12631738283097788</v>
      </c>
      <c r="N92" s="40">
        <f t="shared" si="82"/>
        <v>2.4277878837991285</v>
      </c>
      <c r="O92" s="143">
        <f t="shared" si="83"/>
        <v>2.5482884980907206</v>
      </c>
      <c r="P92" s="52">
        <f t="shared" si="84"/>
        <v>4.963391369390413E-2</v>
      </c>
    </row>
    <row r="93" spans="1:16" ht="20.100000000000001" customHeight="1" x14ac:dyDescent="0.25">
      <c r="A93" s="38" t="s">
        <v>227</v>
      </c>
      <c r="B93" s="19">
        <v>1129.9600000000003</v>
      </c>
      <c r="C93" s="140">
        <v>1245.55</v>
      </c>
      <c r="D93" s="247">
        <f t="shared" si="66"/>
        <v>3.4666383762599158E-3</v>
      </c>
      <c r="E93" s="215">
        <f t="shared" si="63"/>
        <v>3.9883127754282927E-3</v>
      </c>
      <c r="F93" s="52">
        <f t="shared" si="74"/>
        <v>0.10229565648341504</v>
      </c>
      <c r="H93" s="19">
        <v>285.22900000000004</v>
      </c>
      <c r="I93" s="140">
        <v>279.71800000000007</v>
      </c>
      <c r="J93" s="262">
        <f t="shared" si="64"/>
        <v>3.2338248723557013E-3</v>
      </c>
      <c r="K93" s="215">
        <f t="shared" si="65"/>
        <v>3.4457708693073656E-3</v>
      </c>
      <c r="L93" s="52">
        <f t="shared" si="75"/>
        <v>-1.9321317257361512E-2</v>
      </c>
      <c r="N93" s="40">
        <f t="shared" ref="N93" si="85">(H93/B93)*10</f>
        <v>2.5242397960989766</v>
      </c>
      <c r="O93" s="143">
        <f t="shared" ref="O93" si="86">(I93/C93)*10</f>
        <v>2.2457388302356396</v>
      </c>
      <c r="P93" s="52">
        <f t="shared" ref="P93" si="87">(O93-N93)/N93</f>
        <v>-0.11033062955973494</v>
      </c>
    </row>
    <row r="94" spans="1:16" ht="20.100000000000001" customHeight="1" x14ac:dyDescent="0.25">
      <c r="A94" s="38" t="s">
        <v>212</v>
      </c>
      <c r="B94" s="19">
        <v>576.02</v>
      </c>
      <c r="C94" s="140">
        <v>795.57999999999981</v>
      </c>
      <c r="D94" s="247">
        <f t="shared" si="66"/>
        <v>1.7671891372201104E-3</v>
      </c>
      <c r="E94" s="215">
        <f t="shared" si="63"/>
        <v>2.5474865544339773E-3</v>
      </c>
      <c r="F94" s="52">
        <f t="shared" si="74"/>
        <v>0.38116732057914626</v>
      </c>
      <c r="H94" s="19">
        <v>204.30199999999996</v>
      </c>
      <c r="I94" s="140">
        <v>223.09099999999998</v>
      </c>
      <c r="J94" s="262">
        <f t="shared" si="64"/>
        <v>2.3163033529971155E-3</v>
      </c>
      <c r="K94" s="215">
        <f t="shared" si="65"/>
        <v>2.7481980745059282E-3</v>
      </c>
      <c r="L94" s="52">
        <f t="shared" si="75"/>
        <v>9.1966794255562936E-2</v>
      </c>
      <c r="N94" s="40">
        <f t="shared" ref="N94" si="88">(H94/B94)*10</f>
        <v>3.5467865699107666</v>
      </c>
      <c r="O94" s="143">
        <f t="shared" ref="O94" si="89">(I94/C94)*10</f>
        <v>2.8041303200181007</v>
      </c>
      <c r="P94" s="52">
        <f t="shared" ref="P94" si="90">(O94-N94)/N94</f>
        <v>-0.20938848031990556</v>
      </c>
    </row>
    <row r="95" spans="1:16" ht="20.100000000000001" customHeight="1" thickBot="1" x14ac:dyDescent="0.3">
      <c r="A95" s="8" t="s">
        <v>17</v>
      </c>
      <c r="B95" s="19">
        <f>B96-SUM(B68:B94)</f>
        <v>6322.2099999999045</v>
      </c>
      <c r="C95" s="140">
        <f>C96-SUM(C68:C94)</f>
        <v>5518.4200000000419</v>
      </c>
      <c r="D95" s="247">
        <f t="shared" si="66"/>
        <v>1.9396098807722278E-2</v>
      </c>
      <c r="E95" s="215">
        <f t="shared" si="63"/>
        <v>1.767025409351625E-2</v>
      </c>
      <c r="F95" s="52">
        <f>(C95-B95)/B95</f>
        <v>-0.12713750413223773</v>
      </c>
      <c r="H95" s="19">
        <f>H96-SUM(H68:H94)</f>
        <v>2020.7640000000101</v>
      </c>
      <c r="I95" s="140">
        <f>I96-SUM(I68:I94)</f>
        <v>1668.8189999999886</v>
      </c>
      <c r="J95" s="263">
        <f t="shared" si="64"/>
        <v>2.2910702924180321E-2</v>
      </c>
      <c r="K95" s="215">
        <f t="shared" si="65"/>
        <v>2.055773277496124E-2</v>
      </c>
      <c r="L95" s="52">
        <f t="shared" ref="L95" si="91">(I95-H95)/H95</f>
        <v>-0.17416432596781206</v>
      </c>
      <c r="N95" s="40">
        <f t="shared" si="61"/>
        <v>3.1962937010950925</v>
      </c>
      <c r="O95" s="143">
        <f t="shared" si="62"/>
        <v>3.0240884166119573</v>
      </c>
      <c r="P95" s="52">
        <f t="shared" ref="P95" si="92">(O95-N95)/N95</f>
        <v>-5.3876552215503665E-2</v>
      </c>
    </row>
    <row r="96" spans="1:16" ht="26.25" customHeight="1" thickBot="1" x14ac:dyDescent="0.3">
      <c r="A96" s="12" t="s">
        <v>18</v>
      </c>
      <c r="B96" s="17">
        <v>325952.65999999997</v>
      </c>
      <c r="C96" s="145">
        <v>312299.97999999992</v>
      </c>
      <c r="D96" s="243">
        <f>SUM(D68:D95)</f>
        <v>0.99999999999999989</v>
      </c>
      <c r="E96" s="244">
        <f>SUM(E68:E95)</f>
        <v>1.0000000000000002</v>
      </c>
      <c r="F96" s="57">
        <f>(C96-B96)/B96</f>
        <v>-4.1885468889869014E-2</v>
      </c>
      <c r="G96" s="1"/>
      <c r="H96" s="17">
        <v>88201.746000000014</v>
      </c>
      <c r="I96" s="145">
        <v>81177.191000000006</v>
      </c>
      <c r="J96" s="255">
        <f t="shared" ref="J96" si="93">H96/$H$96</f>
        <v>1</v>
      </c>
      <c r="K96" s="244">
        <f t="shared" si="65"/>
        <v>1</v>
      </c>
      <c r="L96" s="57">
        <f>(I96-H96)/H96</f>
        <v>-7.9641904140990663E-2</v>
      </c>
      <c r="M96" s="1"/>
      <c r="N96" s="37">
        <f t="shared" si="61"/>
        <v>2.7059679770675911</v>
      </c>
      <c r="O96" s="150">
        <f t="shared" si="62"/>
        <v>2.5993338520226619</v>
      </c>
      <c r="P96" s="57">
        <f>(O96-N96)/N96</f>
        <v>-3.940701661979263E-2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52" t="s">
        <v>16</v>
      </c>
      <c r="B4" s="335"/>
      <c r="C4" s="335"/>
      <c r="D4" s="335"/>
      <c r="E4" s="371" t="s">
        <v>1</v>
      </c>
      <c r="F4" s="369"/>
      <c r="G4" s="364" t="s">
        <v>104</v>
      </c>
      <c r="H4" s="364"/>
      <c r="I4" s="130" t="s">
        <v>0</v>
      </c>
      <c r="K4" s="365" t="s">
        <v>19</v>
      </c>
      <c r="L4" s="364"/>
      <c r="M4" s="374" t="s">
        <v>104</v>
      </c>
      <c r="N4" s="375"/>
      <c r="O4" s="130" t="s">
        <v>0</v>
      </c>
      <c r="Q4" s="363" t="s">
        <v>22</v>
      </c>
      <c r="R4" s="364"/>
      <c r="S4" s="130" t="s">
        <v>0</v>
      </c>
    </row>
    <row r="5" spans="1:19" x14ac:dyDescent="0.25">
      <c r="A5" s="370"/>
      <c r="B5" s="336"/>
      <c r="C5" s="336"/>
      <c r="D5" s="336"/>
      <c r="E5" s="372" t="s">
        <v>178</v>
      </c>
      <c r="F5" s="362"/>
      <c r="G5" s="366" t="str">
        <f>E5</f>
        <v>jan-ago</v>
      </c>
      <c r="H5" s="366"/>
      <c r="I5" s="131" t="s">
        <v>152</v>
      </c>
      <c r="K5" s="361" t="str">
        <f>E5</f>
        <v>jan-ago</v>
      </c>
      <c r="L5" s="366"/>
      <c r="M5" s="367" t="str">
        <f>E5</f>
        <v>jan-ago</v>
      </c>
      <c r="N5" s="368"/>
      <c r="O5" s="131" t="str">
        <f>I5</f>
        <v>2025/2024</v>
      </c>
      <c r="Q5" s="361" t="str">
        <f>E5</f>
        <v>jan-ago</v>
      </c>
      <c r="R5" s="362"/>
      <c r="S5" s="131" t="str">
        <f>O5</f>
        <v>2025/2024</v>
      </c>
    </row>
    <row r="6" spans="1:19" ht="15.75" thickBot="1" x14ac:dyDescent="0.3">
      <c r="A6" s="353"/>
      <c r="B6" s="376"/>
      <c r="C6" s="376"/>
      <c r="D6" s="376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349783.25999999989</v>
      </c>
      <c r="F7" s="145">
        <v>342156.62999999995</v>
      </c>
      <c r="G7" s="243">
        <f>E7/E15</f>
        <v>0.41678976732866718</v>
      </c>
      <c r="H7" s="244">
        <f>F7/F15</f>
        <v>0.40228447772476511</v>
      </c>
      <c r="I7" s="164">
        <f t="shared" ref="I7:I18" si="0">(F7-E7)/E7</f>
        <v>-2.1803873633060508E-2</v>
      </c>
      <c r="J7" s="1"/>
      <c r="K7" s="17">
        <v>42302.372000000003</v>
      </c>
      <c r="L7" s="145">
        <v>42763.398999999983</v>
      </c>
      <c r="M7" s="243">
        <f>K7/K15</f>
        <v>0.39542306731991878</v>
      </c>
      <c r="N7" s="244">
        <f>L7/L15</f>
        <v>0.40064989879615948</v>
      </c>
      <c r="O7" s="164">
        <f t="shared" ref="O7:O18" si="1">(L7-K7)/K7</f>
        <v>1.0898372318223196E-2</v>
      </c>
      <c r="P7" s="1"/>
      <c r="Q7" s="187">
        <f t="shared" ref="Q7:Q18" si="2">(K7/E7)*10</f>
        <v>1.2093881222331799</v>
      </c>
      <c r="R7" s="188">
        <f t="shared" ref="R7:R18" si="3">(L7/F7)*10</f>
        <v>1.2498193882725577</v>
      </c>
      <c r="S7" s="55">
        <f>(R7-Q7)/Q7</f>
        <v>3.3431175067868135E-2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110538.81999999988</v>
      </c>
      <c r="F8" s="181">
        <v>105740.31999999989</v>
      </c>
      <c r="G8" s="245">
        <f>E8/E7</f>
        <v>0.31602089819850132</v>
      </c>
      <c r="H8" s="246">
        <f>F8/F7</f>
        <v>0.30904068700933812</v>
      </c>
      <c r="I8" s="206">
        <f t="shared" si="0"/>
        <v>-4.3410088871945536E-2</v>
      </c>
      <c r="K8" s="180">
        <v>25645.858000000007</v>
      </c>
      <c r="L8" s="181">
        <v>25107.403999999984</v>
      </c>
      <c r="M8" s="250">
        <f>K8/K7</f>
        <v>0.60625106317915234</v>
      </c>
      <c r="N8" s="246">
        <f>L8/L7</f>
        <v>0.58712367555254419</v>
      </c>
      <c r="O8" s="207">
        <f t="shared" si="1"/>
        <v>-2.0995749099134185E-2</v>
      </c>
      <c r="Q8" s="189">
        <f t="shared" si="2"/>
        <v>2.3200770552824821</v>
      </c>
      <c r="R8" s="190">
        <f t="shared" si="3"/>
        <v>2.3744399487347883</v>
      </c>
      <c r="S8" s="182">
        <f t="shared" ref="S8:S18" si="4">(R8-Q8)/Q8</f>
        <v>2.3431503418616922E-2</v>
      </c>
    </row>
    <row r="9" spans="1:19" ht="24" customHeight="1" x14ac:dyDescent="0.25">
      <c r="A9" s="8"/>
      <c r="B9" t="s">
        <v>37</v>
      </c>
      <c r="E9" s="19">
        <v>65762.740000000005</v>
      </c>
      <c r="F9" s="140">
        <v>56352.6</v>
      </c>
      <c r="G9" s="247">
        <f>E9/E7</f>
        <v>0.1880099693736059</v>
      </c>
      <c r="H9" s="215">
        <f>F9/F7</f>
        <v>0.16469825529904245</v>
      </c>
      <c r="I9" s="182">
        <f t="shared" si="0"/>
        <v>-0.14309227383165612</v>
      </c>
      <c r="K9" s="19">
        <v>7738.7409999999982</v>
      </c>
      <c r="L9" s="140">
        <v>6773.1470000000018</v>
      </c>
      <c r="M9" s="247">
        <f>K9/K7</f>
        <v>0.18293870140426163</v>
      </c>
      <c r="N9" s="215">
        <f>L9/L7</f>
        <v>0.15838654453075643</v>
      </c>
      <c r="O9" s="182">
        <f t="shared" si="1"/>
        <v>-0.1247740427028113</v>
      </c>
      <c r="Q9" s="189">
        <f t="shared" si="2"/>
        <v>1.1767668135482185</v>
      </c>
      <c r="R9" s="190">
        <f t="shared" si="3"/>
        <v>1.2019227151897165</v>
      </c>
      <c r="S9" s="182">
        <f t="shared" si="4"/>
        <v>2.1377133814342711E-2</v>
      </c>
    </row>
    <row r="10" spans="1:19" ht="24" customHeight="1" thickBot="1" x14ac:dyDescent="0.3">
      <c r="A10" s="8"/>
      <c r="B10" t="s">
        <v>36</v>
      </c>
      <c r="E10" s="19">
        <v>173481.70000000004</v>
      </c>
      <c r="F10" s="140">
        <v>180063.71000000005</v>
      </c>
      <c r="G10" s="247">
        <f>E10/E7</f>
        <v>0.49596913242789292</v>
      </c>
      <c r="H10" s="215">
        <f>F10/F7</f>
        <v>0.52626105769161946</v>
      </c>
      <c r="I10" s="186">
        <f t="shared" si="0"/>
        <v>3.7940658870647494E-2</v>
      </c>
      <c r="K10" s="19">
        <v>8917.7729999999974</v>
      </c>
      <c r="L10" s="140">
        <v>10882.847999999998</v>
      </c>
      <c r="M10" s="247">
        <f>K10/K7</f>
        <v>0.21081023541658603</v>
      </c>
      <c r="N10" s="215">
        <f>L10/L7</f>
        <v>0.25448977991669935</v>
      </c>
      <c r="O10" s="209">
        <f t="shared" si="1"/>
        <v>0.2203549025076105</v>
      </c>
      <c r="Q10" s="189">
        <f t="shared" si="2"/>
        <v>0.51404689947124083</v>
      </c>
      <c r="R10" s="190">
        <f t="shared" si="3"/>
        <v>0.60438874662751285</v>
      </c>
      <c r="S10" s="182">
        <f t="shared" si="4"/>
        <v>0.1757463127376111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489448.62000000005</v>
      </c>
      <c r="F11" s="145">
        <v>508377.37999999966</v>
      </c>
      <c r="G11" s="243">
        <f>E11/E15</f>
        <v>0.58321023267133287</v>
      </c>
      <c r="H11" s="244">
        <f>F11/F15</f>
        <v>0.59771552227523495</v>
      </c>
      <c r="I11" s="164">
        <f t="shared" si="0"/>
        <v>3.8673640554956715E-2</v>
      </c>
      <c r="J11" s="1"/>
      <c r="K11" s="17">
        <v>64677.659000000021</v>
      </c>
      <c r="L11" s="145">
        <v>63971.680999999997</v>
      </c>
      <c r="M11" s="243">
        <f>K11/K15</f>
        <v>0.60457693268008128</v>
      </c>
      <c r="N11" s="244">
        <f>L11/L15</f>
        <v>0.59935010120384047</v>
      </c>
      <c r="O11" s="164">
        <f t="shared" si="1"/>
        <v>-1.0915330129682405E-2</v>
      </c>
      <c r="Q11" s="191">
        <f t="shared" si="2"/>
        <v>1.3214391941691452</v>
      </c>
      <c r="R11" s="192">
        <f t="shared" si="3"/>
        <v>1.2583502633417725</v>
      </c>
      <c r="S11" s="57">
        <f t="shared" si="4"/>
        <v>-4.7742590885568467E-2</v>
      </c>
    </row>
    <row r="12" spans="1:19" s="3" customFormat="1" ht="24" customHeight="1" x14ac:dyDescent="0.25">
      <c r="A12" s="46"/>
      <c r="B12" s="3" t="s">
        <v>33</v>
      </c>
      <c r="E12" s="31">
        <v>216398.71000000011</v>
      </c>
      <c r="F12" s="141">
        <v>212078.99999999974</v>
      </c>
      <c r="G12" s="247">
        <f>E12/E11</f>
        <v>0.44212753117988174</v>
      </c>
      <c r="H12" s="215">
        <f>F12/F11</f>
        <v>0.41716844286030169</v>
      </c>
      <c r="I12" s="206">
        <f t="shared" si="0"/>
        <v>-1.9961810308390324E-2</v>
      </c>
      <c r="K12" s="31">
        <v>40743.063000000031</v>
      </c>
      <c r="L12" s="141">
        <v>38185.168000000027</v>
      </c>
      <c r="M12" s="247">
        <f>K12/K11</f>
        <v>0.62994028587212803</v>
      </c>
      <c r="N12" s="215">
        <f>L12/L11</f>
        <v>0.59690737218551482</v>
      </c>
      <c r="O12" s="206">
        <f t="shared" si="1"/>
        <v>-6.2781116873809953E-2</v>
      </c>
      <c r="Q12" s="189">
        <f t="shared" si="2"/>
        <v>1.8827775359659036</v>
      </c>
      <c r="R12" s="190">
        <f t="shared" si="3"/>
        <v>1.8005162227283265</v>
      </c>
      <c r="S12" s="182">
        <f t="shared" si="4"/>
        <v>-4.3691467348730278E-2</v>
      </c>
    </row>
    <row r="13" spans="1:19" ht="24" customHeight="1" x14ac:dyDescent="0.25">
      <c r="A13" s="8"/>
      <c r="B13" s="3" t="s">
        <v>37</v>
      </c>
      <c r="D13" s="3"/>
      <c r="E13" s="19">
        <v>57213.950000000055</v>
      </c>
      <c r="F13" s="140">
        <v>70102.209999999963</v>
      </c>
      <c r="G13" s="247">
        <f>E13/E11</f>
        <v>0.1168947008166047</v>
      </c>
      <c r="H13" s="215">
        <f>F13/F11</f>
        <v>0.13789403847983955</v>
      </c>
      <c r="I13" s="182">
        <f t="shared" si="0"/>
        <v>0.22526429306139314</v>
      </c>
      <c r="K13" s="19">
        <v>5166.3149999999978</v>
      </c>
      <c r="L13" s="140">
        <v>6403.8549999999923</v>
      </c>
      <c r="M13" s="247">
        <f>K13/K11</f>
        <v>7.9877891065908799E-2</v>
      </c>
      <c r="N13" s="215">
        <f>L13/L11</f>
        <v>0.10010452906497787</v>
      </c>
      <c r="O13" s="182">
        <f t="shared" si="1"/>
        <v>0.23954017515385628</v>
      </c>
      <c r="Q13" s="189">
        <f t="shared" si="2"/>
        <v>0.90298170288889212</v>
      </c>
      <c r="R13" s="190">
        <f t="shared" si="3"/>
        <v>0.9135025842979837</v>
      </c>
      <c r="S13" s="182">
        <f t="shared" si="4"/>
        <v>1.1651267545546407E-2</v>
      </c>
    </row>
    <row r="14" spans="1:19" ht="24" customHeight="1" thickBot="1" x14ac:dyDescent="0.3">
      <c r="A14" s="8"/>
      <c r="B14" t="s">
        <v>36</v>
      </c>
      <c r="E14" s="19">
        <v>215835.9599999999</v>
      </c>
      <c r="F14" s="140">
        <v>226196.16999999995</v>
      </c>
      <c r="G14" s="247">
        <f>E14/E11</f>
        <v>0.44097776800351357</v>
      </c>
      <c r="H14" s="215">
        <f>F14/F11</f>
        <v>0.44493751865985876</v>
      </c>
      <c r="I14" s="186">
        <f t="shared" si="0"/>
        <v>4.8000388813801254E-2</v>
      </c>
      <c r="K14" s="19">
        <v>18768.280999999995</v>
      </c>
      <c r="L14" s="140">
        <v>19382.657999999981</v>
      </c>
      <c r="M14" s="247">
        <f>K14/K11</f>
        <v>0.29018182306196316</v>
      </c>
      <c r="N14" s="215">
        <f>L14/L11</f>
        <v>0.30298809874950733</v>
      </c>
      <c r="O14" s="209">
        <f t="shared" si="1"/>
        <v>3.2734857283945505E-2</v>
      </c>
      <c r="Q14" s="189">
        <f t="shared" si="2"/>
        <v>0.8695622823926098</v>
      </c>
      <c r="R14" s="190">
        <f t="shared" si="3"/>
        <v>0.85689594125311608</v>
      </c>
      <c r="S14" s="182">
        <f t="shared" si="4"/>
        <v>-1.4566341475439976E-2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839231.87999999989</v>
      </c>
      <c r="F15" s="145">
        <v>850534.00999999954</v>
      </c>
      <c r="G15" s="243">
        <f>G7+G11</f>
        <v>1</v>
      </c>
      <c r="H15" s="244">
        <f>H7+H11</f>
        <v>1</v>
      </c>
      <c r="I15" s="164">
        <f t="shared" si="0"/>
        <v>1.3467231487916852E-2</v>
      </c>
      <c r="J15" s="1"/>
      <c r="K15" s="17">
        <v>106980.03100000002</v>
      </c>
      <c r="L15" s="145">
        <v>106735.07999999999</v>
      </c>
      <c r="M15" s="243">
        <f>M7+M11</f>
        <v>1</v>
      </c>
      <c r="N15" s="244">
        <f>N7+N11</f>
        <v>1</v>
      </c>
      <c r="O15" s="164">
        <f t="shared" si="1"/>
        <v>-2.2896889981274169E-3</v>
      </c>
      <c r="Q15" s="191">
        <f t="shared" si="2"/>
        <v>1.2747374539680265</v>
      </c>
      <c r="R15" s="192">
        <f t="shared" si="3"/>
        <v>1.2549184247200185</v>
      </c>
      <c r="S15" s="57">
        <f t="shared" si="4"/>
        <v>-1.5547538190170065E-2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326937.52999999997</v>
      </c>
      <c r="F16" s="181">
        <f t="shared" ref="F16:F17" si="5">F8+F12</f>
        <v>317819.3199999996</v>
      </c>
      <c r="G16" s="245">
        <f>E16/E15</f>
        <v>0.38956757696097055</v>
      </c>
      <c r="H16" s="246">
        <f>F16/F15</f>
        <v>0.37367032507024589</v>
      </c>
      <c r="I16" s="207">
        <f t="shared" si="0"/>
        <v>-2.7889762304133058E-2</v>
      </c>
      <c r="J16" s="3"/>
      <c r="K16" s="180">
        <f t="shared" ref="K16:L18" si="6">K8+K12</f>
        <v>66388.921000000031</v>
      </c>
      <c r="L16" s="181">
        <f t="shared" si="6"/>
        <v>63292.572000000015</v>
      </c>
      <c r="M16" s="250">
        <f>K16/K15</f>
        <v>0.62057302077244691</v>
      </c>
      <c r="N16" s="246">
        <f>L16/L15</f>
        <v>0.59298753511966285</v>
      </c>
      <c r="O16" s="207">
        <f t="shared" si="1"/>
        <v>-4.6639543968488587E-2</v>
      </c>
      <c r="P16" s="3"/>
      <c r="Q16" s="189">
        <f t="shared" si="2"/>
        <v>2.030630163505549</v>
      </c>
      <c r="R16" s="190">
        <f t="shared" si="3"/>
        <v>1.9914639550547177</v>
      </c>
      <c r="S16" s="182">
        <f t="shared" si="4"/>
        <v>-1.9287711349277547E-2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122976.69000000006</v>
      </c>
      <c r="F17" s="140">
        <f t="shared" si="5"/>
        <v>126454.80999999997</v>
      </c>
      <c r="G17" s="248">
        <f>E17/E15</f>
        <v>0.14653481705199292</v>
      </c>
      <c r="H17" s="215">
        <f>F17/F15</f>
        <v>0.14867695884377397</v>
      </c>
      <c r="I17" s="182">
        <f t="shared" si="0"/>
        <v>2.8282758301592818E-2</v>
      </c>
      <c r="K17" s="19">
        <f t="shared" si="6"/>
        <v>12905.055999999997</v>
      </c>
      <c r="L17" s="140">
        <f t="shared" si="6"/>
        <v>13177.001999999993</v>
      </c>
      <c r="M17" s="247">
        <f>K17/K15</f>
        <v>0.12063051281037668</v>
      </c>
      <c r="N17" s="215">
        <f>L17/L15</f>
        <v>0.12345521266297824</v>
      </c>
      <c r="O17" s="182">
        <f t="shared" si="1"/>
        <v>2.1072826030355572E-2</v>
      </c>
      <c r="Q17" s="189">
        <f t="shared" si="2"/>
        <v>1.0493904169969113</v>
      </c>
      <c r="R17" s="190">
        <f t="shared" si="3"/>
        <v>1.0420324857551877</v>
      </c>
      <c r="S17" s="182">
        <f t="shared" si="4"/>
        <v>-7.011624198723007E-3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389317.65999999992</v>
      </c>
      <c r="F18" s="142">
        <f>F10+F14</f>
        <v>406259.88</v>
      </c>
      <c r="G18" s="249">
        <f>E18/E15</f>
        <v>0.46389760598703661</v>
      </c>
      <c r="H18" s="221">
        <f>F18/F15</f>
        <v>0.4776527160859802</v>
      </c>
      <c r="I18" s="208">
        <f t="shared" si="0"/>
        <v>4.3517727914012663E-2</v>
      </c>
      <c r="K18" s="21">
        <f t="shared" si="6"/>
        <v>27686.053999999993</v>
      </c>
      <c r="L18" s="142">
        <f t="shared" si="6"/>
        <v>30265.505999999979</v>
      </c>
      <c r="M18" s="249">
        <f>K18/K15</f>
        <v>0.25879646641717641</v>
      </c>
      <c r="N18" s="221">
        <f>L18/L15</f>
        <v>0.28355725221735895</v>
      </c>
      <c r="O18" s="186">
        <f t="shared" si="1"/>
        <v>9.3167917681587539E-2</v>
      </c>
      <c r="Q18" s="193">
        <f t="shared" si="2"/>
        <v>0.711143029062694</v>
      </c>
      <c r="R18" s="194">
        <f t="shared" si="3"/>
        <v>0.74497895288109617</v>
      </c>
      <c r="S18" s="186">
        <f t="shared" si="4"/>
        <v>4.7579632275941516E-2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zoomScaleNormal="100" workbookViewId="0">
      <selection activeCell="L90" sqref="L90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158</v>
      </c>
      <c r="B7" s="39">
        <v>222746.67999999996</v>
      </c>
      <c r="C7" s="147">
        <v>241408.56000000008</v>
      </c>
      <c r="D7" s="247">
        <f>B7/$B$33</f>
        <v>0.26541732423224901</v>
      </c>
      <c r="E7" s="246">
        <f>C7/$C$33</f>
        <v>0.28383175412350653</v>
      </c>
      <c r="F7" s="52">
        <f>(C7-B7)/B7</f>
        <v>8.3780732444587391E-2</v>
      </c>
      <c r="H7" s="39">
        <v>20044.297000000002</v>
      </c>
      <c r="I7" s="147">
        <v>22771.171999999995</v>
      </c>
      <c r="J7" s="247">
        <f>H7/$H$33</f>
        <v>0.18736484568788356</v>
      </c>
      <c r="K7" s="246">
        <f>I7/$I$33</f>
        <v>0.21334290469450151</v>
      </c>
      <c r="L7" s="52">
        <f>(I7-H7)/H7</f>
        <v>0.13604243640971755</v>
      </c>
      <c r="N7" s="27">
        <f t="shared" ref="N7:N33" si="0">(H7/B7)*10</f>
        <v>0.8998696187076729</v>
      </c>
      <c r="O7" s="151">
        <f t="shared" ref="O7:O33" si="1">(I7/C7)*10</f>
        <v>0.94326282382033122</v>
      </c>
      <c r="P7" s="61">
        <f>(O7-N7)/N7</f>
        <v>4.8221658127514597E-2</v>
      </c>
    </row>
    <row r="8" spans="1:16" ht="20.100000000000001" customHeight="1" x14ac:dyDescent="0.25">
      <c r="A8" s="8" t="s">
        <v>187</v>
      </c>
      <c r="B8" s="19">
        <v>57174.819999999985</v>
      </c>
      <c r="C8" s="140">
        <v>59855.839999999997</v>
      </c>
      <c r="D8" s="247">
        <f t="shared" ref="D8:D32" si="2">B8/$B$33</f>
        <v>6.8127559691845793E-2</v>
      </c>
      <c r="E8" s="215">
        <f t="shared" ref="E8:E32" si="3">C8/$C$33</f>
        <v>7.0374422769995976E-2</v>
      </c>
      <c r="F8" s="52">
        <f t="shared" ref="F8:F33" si="4">(C8-B8)/B8</f>
        <v>4.6891621171697824E-2</v>
      </c>
      <c r="H8" s="19">
        <v>8624.029999999997</v>
      </c>
      <c r="I8" s="140">
        <v>8924.7350000000006</v>
      </c>
      <c r="J8" s="247">
        <f t="shared" ref="J8:J32" si="5">H8/$H$33</f>
        <v>8.0613455795315633E-2</v>
      </c>
      <c r="K8" s="215">
        <f t="shared" ref="K8:K32" si="6">I8/$I$33</f>
        <v>8.3615761565925664E-2</v>
      </c>
      <c r="L8" s="52">
        <f t="shared" ref="L8:L33" si="7">(I8-H8)/H8</f>
        <v>3.4868269243034135E-2</v>
      </c>
      <c r="N8" s="27">
        <f t="shared" si="0"/>
        <v>1.508361547968144</v>
      </c>
      <c r="O8" s="152">
        <f t="shared" si="1"/>
        <v>1.4910383013587314</v>
      </c>
      <c r="P8" s="52">
        <f t="shared" ref="P8:P71" si="8">(O8-N8)/N8</f>
        <v>-1.1484810543432459E-2</v>
      </c>
    </row>
    <row r="9" spans="1:16" ht="20.100000000000001" customHeight="1" x14ac:dyDescent="0.25">
      <c r="A9" s="8" t="s">
        <v>192</v>
      </c>
      <c r="B9" s="19">
        <v>135159.18000000005</v>
      </c>
      <c r="C9" s="140">
        <v>132562.49999999997</v>
      </c>
      <c r="D9" s="247">
        <f t="shared" si="2"/>
        <v>0.16105105540080292</v>
      </c>
      <c r="E9" s="215">
        <f t="shared" si="3"/>
        <v>0.15585796504480751</v>
      </c>
      <c r="F9" s="52">
        <f t="shared" si="4"/>
        <v>-1.9212013568002406E-2</v>
      </c>
      <c r="H9" s="19">
        <v>7552.4660000000013</v>
      </c>
      <c r="I9" s="140">
        <v>8703.2010000000009</v>
      </c>
      <c r="J9" s="247">
        <f t="shared" si="5"/>
        <v>7.0596969634454484E-2</v>
      </c>
      <c r="K9" s="215">
        <f t="shared" si="6"/>
        <v>8.1540211521835188E-2</v>
      </c>
      <c r="L9" s="52">
        <f t="shared" si="7"/>
        <v>0.15236546579620477</v>
      </c>
      <c r="N9" s="27">
        <f t="shared" si="0"/>
        <v>0.55878305861281485</v>
      </c>
      <c r="O9" s="152">
        <f t="shared" si="1"/>
        <v>0.65653567185289974</v>
      </c>
      <c r="P9" s="52">
        <f t="shared" si="8"/>
        <v>0.17493839824485163</v>
      </c>
    </row>
    <row r="10" spans="1:16" ht="20.100000000000001" customHeight="1" x14ac:dyDescent="0.25">
      <c r="A10" s="8" t="s">
        <v>156</v>
      </c>
      <c r="B10" s="19">
        <v>45658.499999999978</v>
      </c>
      <c r="C10" s="140">
        <v>40941.720000000008</v>
      </c>
      <c r="D10" s="247">
        <f t="shared" si="2"/>
        <v>5.4405106726879773E-2</v>
      </c>
      <c r="E10" s="215">
        <f t="shared" si="3"/>
        <v>4.8136487804879197E-2</v>
      </c>
      <c r="F10" s="52">
        <f t="shared" si="4"/>
        <v>-0.10330562764873949</v>
      </c>
      <c r="H10" s="19">
        <v>8860.2930000000015</v>
      </c>
      <c r="I10" s="140">
        <v>7519.5299999999979</v>
      </c>
      <c r="J10" s="247">
        <f t="shared" si="5"/>
        <v>8.2821933375584827E-2</v>
      </c>
      <c r="K10" s="215">
        <f t="shared" si="6"/>
        <v>7.0450408619171859E-2</v>
      </c>
      <c r="L10" s="52">
        <f t="shared" si="7"/>
        <v>-0.15132264813364563</v>
      </c>
      <c r="N10" s="27">
        <f t="shared" si="0"/>
        <v>1.9405571799336392</v>
      </c>
      <c r="O10" s="152">
        <f t="shared" si="1"/>
        <v>1.8366424273332915</v>
      </c>
      <c r="P10" s="52">
        <f t="shared" si="8"/>
        <v>-5.3548925883184335E-2</v>
      </c>
    </row>
    <row r="11" spans="1:16" ht="20.100000000000001" customHeight="1" x14ac:dyDescent="0.25">
      <c r="A11" s="8" t="s">
        <v>155</v>
      </c>
      <c r="B11" s="19">
        <v>20045.519999999997</v>
      </c>
      <c r="C11" s="140">
        <v>18648.349999999991</v>
      </c>
      <c r="D11" s="247">
        <f t="shared" si="2"/>
        <v>2.3885555920492425E-2</v>
      </c>
      <c r="E11" s="215">
        <f t="shared" si="3"/>
        <v>2.1925460687927091E-2</v>
      </c>
      <c r="F11" s="52">
        <f t="shared" si="4"/>
        <v>-6.9699863111558374E-2</v>
      </c>
      <c r="H11" s="19">
        <v>6182.246000000001</v>
      </c>
      <c r="I11" s="140">
        <v>5051.6539999999986</v>
      </c>
      <c r="J11" s="247">
        <f t="shared" si="5"/>
        <v>5.7788784899492129E-2</v>
      </c>
      <c r="K11" s="215">
        <f t="shared" si="6"/>
        <v>4.7328900676328708E-2</v>
      </c>
      <c r="L11" s="52">
        <f t="shared" si="7"/>
        <v>-0.18287722617314195</v>
      </c>
      <c r="N11" s="27">
        <f t="shared" si="0"/>
        <v>3.084103580251349</v>
      </c>
      <c r="O11" s="152">
        <f t="shared" si="1"/>
        <v>2.7089013237096049</v>
      </c>
      <c r="P11" s="52">
        <f t="shared" si="8"/>
        <v>-0.12165682726880586</v>
      </c>
    </row>
    <row r="12" spans="1:16" ht="20.100000000000001" customHeight="1" x14ac:dyDescent="0.25">
      <c r="A12" s="8" t="s">
        <v>165</v>
      </c>
      <c r="B12" s="19">
        <v>55884.329999999994</v>
      </c>
      <c r="C12" s="140">
        <v>65169.499999999985</v>
      </c>
      <c r="D12" s="247">
        <f t="shared" si="2"/>
        <v>6.6589855952564586E-2</v>
      </c>
      <c r="E12" s="215">
        <f t="shared" si="3"/>
        <v>7.6621862540217495E-2</v>
      </c>
      <c r="F12" s="52">
        <f t="shared" si="4"/>
        <v>0.16614979547934083</v>
      </c>
      <c r="H12" s="19">
        <v>4189.2619999999997</v>
      </c>
      <c r="I12" s="140">
        <v>4752.3290000000006</v>
      </c>
      <c r="J12" s="247">
        <f t="shared" si="5"/>
        <v>3.9159289456552872E-2</v>
      </c>
      <c r="K12" s="215">
        <f t="shared" si="6"/>
        <v>4.4524527456202785E-2</v>
      </c>
      <c r="L12" s="52">
        <f t="shared" si="7"/>
        <v>0.13440720585153207</v>
      </c>
      <c r="N12" s="27">
        <f t="shared" si="0"/>
        <v>0.74963088937453493</v>
      </c>
      <c r="O12" s="152">
        <f t="shared" si="1"/>
        <v>0.72922594158310272</v>
      </c>
      <c r="P12" s="52">
        <f t="shared" si="8"/>
        <v>-2.7219993306915834E-2</v>
      </c>
    </row>
    <row r="13" spans="1:16" ht="20.100000000000001" customHeight="1" x14ac:dyDescent="0.25">
      <c r="A13" s="8" t="s">
        <v>157</v>
      </c>
      <c r="B13" s="19">
        <v>21944.140000000007</v>
      </c>
      <c r="C13" s="140">
        <v>20858.749999999985</v>
      </c>
      <c r="D13" s="247">
        <f t="shared" si="2"/>
        <v>2.6147886565033727E-2</v>
      </c>
      <c r="E13" s="215">
        <f t="shared" si="3"/>
        <v>2.4524298563910432E-2</v>
      </c>
      <c r="F13" s="52">
        <f t="shared" si="4"/>
        <v>-4.94614963265829E-2</v>
      </c>
      <c r="H13" s="19">
        <v>4597.2360000000008</v>
      </c>
      <c r="I13" s="140">
        <v>4362.8340000000017</v>
      </c>
      <c r="J13" s="247">
        <f t="shared" si="5"/>
        <v>4.2972842286800234E-2</v>
      </c>
      <c r="K13" s="215">
        <f t="shared" si="6"/>
        <v>4.0875352320905195E-2</v>
      </c>
      <c r="L13" s="52">
        <f t="shared" si="7"/>
        <v>-5.0987593414825581E-2</v>
      </c>
      <c r="N13" s="27">
        <f t="shared" si="0"/>
        <v>2.0949720517641608</v>
      </c>
      <c r="O13" s="152">
        <f t="shared" si="1"/>
        <v>2.0916085575597791</v>
      </c>
      <c r="P13" s="52">
        <f t="shared" si="8"/>
        <v>-1.6055079119309831E-3</v>
      </c>
    </row>
    <row r="14" spans="1:16" ht="20.100000000000001" customHeight="1" x14ac:dyDescent="0.25">
      <c r="A14" s="8" t="s">
        <v>189</v>
      </c>
      <c r="B14" s="19">
        <v>50183.98</v>
      </c>
      <c r="C14" s="140">
        <v>47340.730000000018</v>
      </c>
      <c r="D14" s="247">
        <f t="shared" si="2"/>
        <v>5.9797513888533382E-2</v>
      </c>
      <c r="E14" s="215">
        <f t="shared" si="3"/>
        <v>5.5660008234121067E-2</v>
      </c>
      <c r="F14" s="52">
        <f t="shared" si="4"/>
        <v>-5.6656526644558391E-2</v>
      </c>
      <c r="H14" s="19">
        <v>4377.5169999999998</v>
      </c>
      <c r="I14" s="140">
        <v>4061.6060000000007</v>
      </c>
      <c r="J14" s="247">
        <f t="shared" si="5"/>
        <v>4.0919010389892291E-2</v>
      </c>
      <c r="K14" s="215">
        <f t="shared" si="6"/>
        <v>3.8053149910975852E-2</v>
      </c>
      <c r="L14" s="52">
        <f t="shared" si="7"/>
        <v>-7.2166710032193854E-2</v>
      </c>
      <c r="N14" s="27">
        <f t="shared" si="0"/>
        <v>0.87229370807177897</v>
      </c>
      <c r="O14" s="152">
        <f t="shared" si="1"/>
        <v>0.85795170458926151</v>
      </c>
      <c r="P14" s="52">
        <f t="shared" si="8"/>
        <v>-1.6441713782644061E-2</v>
      </c>
    </row>
    <row r="15" spans="1:16" ht="20.100000000000001" customHeight="1" x14ac:dyDescent="0.25">
      <c r="A15" s="8" t="s">
        <v>197</v>
      </c>
      <c r="B15" s="19">
        <v>12572.869999999999</v>
      </c>
      <c r="C15" s="140">
        <v>11352.56</v>
      </c>
      <c r="D15" s="247">
        <f t="shared" si="2"/>
        <v>1.4981401802800906E-2</v>
      </c>
      <c r="E15" s="215">
        <f t="shared" si="3"/>
        <v>1.3347567371233042E-2</v>
      </c>
      <c r="F15" s="52">
        <f t="shared" si="4"/>
        <v>-9.7058984941385665E-2</v>
      </c>
      <c r="H15" s="19">
        <v>3802.5419999999999</v>
      </c>
      <c r="I15" s="140">
        <v>3397.9189999999999</v>
      </c>
      <c r="J15" s="247">
        <f t="shared" si="5"/>
        <v>3.5544409217828692E-2</v>
      </c>
      <c r="K15" s="215">
        <f t="shared" si="6"/>
        <v>3.1835072405435962E-2</v>
      </c>
      <c r="L15" s="52">
        <f t="shared" si="7"/>
        <v>-0.10640855511918082</v>
      </c>
      <c r="N15" s="27">
        <f t="shared" si="0"/>
        <v>3.0244025429357024</v>
      </c>
      <c r="O15" s="152">
        <f t="shared" si="1"/>
        <v>2.9930861409232805</v>
      </c>
      <c r="P15" s="52">
        <f t="shared" si="8"/>
        <v>-1.0354574686352421E-2</v>
      </c>
    </row>
    <row r="16" spans="1:16" ht="20.100000000000001" customHeight="1" x14ac:dyDescent="0.25">
      <c r="A16" s="8" t="s">
        <v>161</v>
      </c>
      <c r="B16" s="19">
        <v>20830.280000000002</v>
      </c>
      <c r="C16" s="140">
        <v>17722.530000000002</v>
      </c>
      <c r="D16" s="247">
        <f t="shared" si="2"/>
        <v>2.4820649091643176E-2</v>
      </c>
      <c r="E16" s="215">
        <f t="shared" si="3"/>
        <v>2.0836944544992388E-2</v>
      </c>
      <c r="F16" s="52">
        <f t="shared" si="4"/>
        <v>-0.14919386585297939</v>
      </c>
      <c r="H16" s="19">
        <v>4203.9250000000002</v>
      </c>
      <c r="I16" s="140">
        <v>3329.8479999999995</v>
      </c>
      <c r="J16" s="247">
        <f t="shared" si="5"/>
        <v>3.9296352419265983E-2</v>
      </c>
      <c r="K16" s="215">
        <f t="shared" si="6"/>
        <v>3.1197315821564937E-2</v>
      </c>
      <c r="L16" s="52">
        <f t="shared" si="7"/>
        <v>-0.20791926592410678</v>
      </c>
      <c r="N16" s="27">
        <f t="shared" si="0"/>
        <v>2.0181797844292055</v>
      </c>
      <c r="O16" s="152">
        <f t="shared" si="1"/>
        <v>1.878878467126307</v>
      </c>
      <c r="P16" s="52">
        <f t="shared" si="8"/>
        <v>-6.9023244795951913E-2</v>
      </c>
    </row>
    <row r="17" spans="1:16" ht="20.100000000000001" customHeight="1" x14ac:dyDescent="0.25">
      <c r="A17" s="8" t="s">
        <v>202</v>
      </c>
      <c r="B17" s="19">
        <v>6693.16</v>
      </c>
      <c r="C17" s="140">
        <v>8852.4600000000009</v>
      </c>
      <c r="D17" s="247">
        <f t="shared" si="2"/>
        <v>7.9753404982661012E-3</v>
      </c>
      <c r="E17" s="215">
        <f t="shared" si="3"/>
        <v>1.0408119952781195E-2</v>
      </c>
      <c r="F17" s="52">
        <f t="shared" si="4"/>
        <v>0.32261293619157483</v>
      </c>
      <c r="H17" s="19">
        <v>2083.0090000000005</v>
      </c>
      <c r="I17" s="140">
        <v>2827.652</v>
      </c>
      <c r="J17" s="247">
        <f t="shared" si="5"/>
        <v>1.9471007631321403E-2</v>
      </c>
      <c r="K17" s="215">
        <f t="shared" si="6"/>
        <v>2.6492246035698854E-2</v>
      </c>
      <c r="L17" s="52">
        <f t="shared" si="7"/>
        <v>0.35748429315475805</v>
      </c>
      <c r="N17" s="27">
        <f t="shared" si="0"/>
        <v>3.1121458324617972</v>
      </c>
      <c r="O17" s="152">
        <f t="shared" si="1"/>
        <v>3.1941991265704672</v>
      </c>
      <c r="P17" s="52">
        <f t="shared" si="8"/>
        <v>2.6365504229524966E-2</v>
      </c>
    </row>
    <row r="18" spans="1:16" ht="20.100000000000001" customHeight="1" x14ac:dyDescent="0.25">
      <c r="A18" s="8" t="s">
        <v>193</v>
      </c>
      <c r="B18" s="19">
        <v>13311.139999999998</v>
      </c>
      <c r="C18" s="140">
        <v>15511.510000000002</v>
      </c>
      <c r="D18" s="247">
        <f t="shared" si="2"/>
        <v>1.5861099080268486E-2</v>
      </c>
      <c r="E18" s="215">
        <f t="shared" si="3"/>
        <v>1.8237377715207413E-2</v>
      </c>
      <c r="F18" s="52">
        <f t="shared" si="4"/>
        <v>0.1653028966715101</v>
      </c>
      <c r="H18" s="19">
        <v>2416.9219999999991</v>
      </c>
      <c r="I18" s="140">
        <v>2689.5929999999998</v>
      </c>
      <c r="J18" s="247">
        <f t="shared" si="5"/>
        <v>2.2592272383992848E-2</v>
      </c>
      <c r="K18" s="215">
        <f t="shared" si="6"/>
        <v>2.5198772512279935E-2</v>
      </c>
      <c r="L18" s="52">
        <f t="shared" si="7"/>
        <v>0.11281745956220383</v>
      </c>
      <c r="N18" s="27">
        <f t="shared" si="0"/>
        <v>1.8157137555461063</v>
      </c>
      <c r="O18" s="152">
        <f t="shared" si="1"/>
        <v>1.7339337047134673</v>
      </c>
      <c r="P18" s="52">
        <f t="shared" si="8"/>
        <v>-4.5040167032298677E-2</v>
      </c>
    </row>
    <row r="19" spans="1:16" ht="20.100000000000001" customHeight="1" x14ac:dyDescent="0.25">
      <c r="A19" s="8" t="s">
        <v>166</v>
      </c>
      <c r="B19" s="19">
        <v>16570.740000000002</v>
      </c>
      <c r="C19" s="140">
        <v>23858.350000000006</v>
      </c>
      <c r="D19" s="247">
        <f t="shared" si="2"/>
        <v>1.9745126936788905E-2</v>
      </c>
      <c r="E19" s="215">
        <f t="shared" si="3"/>
        <v>2.8051024085444864E-2</v>
      </c>
      <c r="F19" s="52">
        <f t="shared" si="4"/>
        <v>0.4397878429086452</v>
      </c>
      <c r="H19" s="19">
        <v>1606.3220000000003</v>
      </c>
      <c r="I19" s="140">
        <v>2260.7069999999994</v>
      </c>
      <c r="J19" s="247">
        <f t="shared" si="5"/>
        <v>1.5015157361470573E-2</v>
      </c>
      <c r="K19" s="215">
        <f t="shared" si="6"/>
        <v>2.1180543453942224E-2</v>
      </c>
      <c r="L19" s="52">
        <f t="shared" si="7"/>
        <v>0.40738096097793525</v>
      </c>
      <c r="N19" s="27">
        <f t="shared" si="0"/>
        <v>0.96937252047886835</v>
      </c>
      <c r="O19" s="152">
        <f t="shared" si="1"/>
        <v>0.94755379143989371</v>
      </c>
      <c r="P19" s="52">
        <f t="shared" si="8"/>
        <v>-2.2508095265787217E-2</v>
      </c>
    </row>
    <row r="20" spans="1:16" ht="20.100000000000001" customHeight="1" x14ac:dyDescent="0.25">
      <c r="A20" s="8" t="s">
        <v>195</v>
      </c>
      <c r="B20" s="19">
        <v>14971.239999999998</v>
      </c>
      <c r="C20" s="140">
        <v>16747.800000000003</v>
      </c>
      <c r="D20" s="247">
        <f t="shared" si="2"/>
        <v>1.783921745203482E-2</v>
      </c>
      <c r="E20" s="215">
        <f t="shared" si="3"/>
        <v>1.9690923352965038E-2</v>
      </c>
      <c r="F20" s="52">
        <f t="shared" si="4"/>
        <v>0.11866485341227614</v>
      </c>
      <c r="H20" s="19">
        <v>2037.2530000000002</v>
      </c>
      <c r="I20" s="140">
        <v>2256.127</v>
      </c>
      <c r="J20" s="247">
        <f t="shared" si="5"/>
        <v>1.9043301641967179E-2</v>
      </c>
      <c r="K20" s="215">
        <f t="shared" si="6"/>
        <v>2.1137633475329761E-2</v>
      </c>
      <c r="L20" s="52">
        <f t="shared" si="7"/>
        <v>0.10743584621055892</v>
      </c>
      <c r="N20" s="27">
        <f t="shared" si="0"/>
        <v>1.3607777311698968</v>
      </c>
      <c r="O20" s="152">
        <f t="shared" si="1"/>
        <v>1.3471184274949544</v>
      </c>
      <c r="P20" s="52">
        <f t="shared" si="8"/>
        <v>-1.003786537805783E-2</v>
      </c>
    </row>
    <row r="21" spans="1:16" ht="20.100000000000001" customHeight="1" x14ac:dyDescent="0.25">
      <c r="A21" s="8" t="s">
        <v>191</v>
      </c>
      <c r="B21" s="19">
        <v>9957.3900000000031</v>
      </c>
      <c r="C21" s="140">
        <v>9276.3100000000031</v>
      </c>
      <c r="D21" s="247">
        <f t="shared" si="2"/>
        <v>1.1864885304404783E-2</v>
      </c>
      <c r="E21" s="215">
        <f t="shared" si="3"/>
        <v>1.0906453934746244E-2</v>
      </c>
      <c r="F21" s="52">
        <f t="shared" si="4"/>
        <v>-6.8399450056691541E-2</v>
      </c>
      <c r="H21" s="19">
        <v>2254.0530000000003</v>
      </c>
      <c r="I21" s="140">
        <v>2054.4209999999998</v>
      </c>
      <c r="J21" s="247">
        <f t="shared" si="5"/>
        <v>2.1069848072861372E-2</v>
      </c>
      <c r="K21" s="215">
        <f t="shared" si="6"/>
        <v>1.9247851784061996E-2</v>
      </c>
      <c r="L21" s="52">
        <f t="shared" si="7"/>
        <v>-8.856579681134405E-2</v>
      </c>
      <c r="N21" s="27">
        <f t="shared" si="0"/>
        <v>2.2636986198190487</v>
      </c>
      <c r="O21" s="152">
        <f t="shared" si="1"/>
        <v>2.2146963609452457</v>
      </c>
      <c r="P21" s="52">
        <f t="shared" si="8"/>
        <v>-2.1646988890120056E-2</v>
      </c>
    </row>
    <row r="22" spans="1:16" ht="20.100000000000001" customHeight="1" x14ac:dyDescent="0.25">
      <c r="A22" s="8" t="s">
        <v>188</v>
      </c>
      <c r="B22" s="19">
        <v>10348.129999999994</v>
      </c>
      <c r="C22" s="140">
        <v>9127.9900000000071</v>
      </c>
      <c r="D22" s="247">
        <f t="shared" si="2"/>
        <v>1.2330477722080803E-2</v>
      </c>
      <c r="E22" s="215">
        <f t="shared" si="3"/>
        <v>1.073206937368678E-2</v>
      </c>
      <c r="F22" s="52">
        <f t="shared" si="4"/>
        <v>-0.11790922611138316</v>
      </c>
      <c r="H22" s="19">
        <v>2200.498000000001</v>
      </c>
      <c r="I22" s="140">
        <v>2041.3190000000002</v>
      </c>
      <c r="J22" s="247">
        <f t="shared" si="5"/>
        <v>2.056924062772052E-2</v>
      </c>
      <c r="K22" s="215">
        <f t="shared" si="6"/>
        <v>1.912509926445926E-2</v>
      </c>
      <c r="L22" s="52">
        <f t="shared" si="7"/>
        <v>-7.2337716280587716E-2</v>
      </c>
      <c r="N22" s="27">
        <f t="shared" si="0"/>
        <v>2.1264692268071643</v>
      </c>
      <c r="O22" s="152">
        <f t="shared" si="1"/>
        <v>2.2363291370827518</v>
      </c>
      <c r="P22" s="52">
        <f t="shared" si="8"/>
        <v>5.1663061421556127E-2</v>
      </c>
    </row>
    <row r="23" spans="1:16" ht="20.100000000000001" customHeight="1" x14ac:dyDescent="0.25">
      <c r="A23" s="8" t="s">
        <v>159</v>
      </c>
      <c r="B23" s="19">
        <v>8818.8000000000029</v>
      </c>
      <c r="C23" s="140">
        <v>8749.2800000000043</v>
      </c>
      <c r="D23" s="247">
        <f t="shared" si="2"/>
        <v>1.0508180408971116E-2</v>
      </c>
      <c r="E23" s="215">
        <f t="shared" si="3"/>
        <v>1.0286807931407708E-2</v>
      </c>
      <c r="F23" s="52">
        <f t="shared" si="4"/>
        <v>-7.8831587063998045E-3</v>
      </c>
      <c r="H23" s="19">
        <v>1882.077</v>
      </c>
      <c r="I23" s="140">
        <v>1998.6959999999999</v>
      </c>
      <c r="J23" s="247">
        <f t="shared" si="5"/>
        <v>1.7592787947500219E-2</v>
      </c>
      <c r="K23" s="215">
        <f t="shared" si="6"/>
        <v>1.8725764762625371E-2</v>
      </c>
      <c r="L23" s="52">
        <f t="shared" si="7"/>
        <v>6.1962927127848601E-2</v>
      </c>
      <c r="N23" s="27">
        <f t="shared" si="0"/>
        <v>2.1341645121785269</v>
      </c>
      <c r="O23" s="152">
        <f t="shared" si="1"/>
        <v>2.2844119744710407</v>
      </c>
      <c r="P23" s="52">
        <f t="shared" si="8"/>
        <v>7.0401068631369579E-2</v>
      </c>
    </row>
    <row r="24" spans="1:16" ht="20.100000000000001" customHeight="1" x14ac:dyDescent="0.25">
      <c r="A24" s="8" t="s">
        <v>194</v>
      </c>
      <c r="B24" s="19">
        <v>13440.600000000002</v>
      </c>
      <c r="C24" s="140">
        <v>11632.819999999998</v>
      </c>
      <c r="D24" s="247">
        <f t="shared" si="2"/>
        <v>1.6015359187737239E-2</v>
      </c>
      <c r="E24" s="215">
        <f t="shared" si="3"/>
        <v>1.3677078004205848E-2</v>
      </c>
      <c r="F24" s="52">
        <f t="shared" si="4"/>
        <v>-0.13450143594780026</v>
      </c>
      <c r="H24" s="19">
        <v>2408.9199999999992</v>
      </c>
      <c r="I24" s="140">
        <v>1998.6600000000003</v>
      </c>
      <c r="J24" s="247">
        <f t="shared" si="5"/>
        <v>2.2517473377811965E-2</v>
      </c>
      <c r="K24" s="215">
        <f t="shared" si="6"/>
        <v>1.8725427478950691E-2</v>
      </c>
      <c r="L24" s="52">
        <f t="shared" si="7"/>
        <v>-0.17030868605017974</v>
      </c>
      <c r="N24" s="27">
        <f t="shared" si="0"/>
        <v>1.7922711783700125</v>
      </c>
      <c r="O24" s="152">
        <f t="shared" si="1"/>
        <v>1.71812165923654</v>
      </c>
      <c r="P24" s="52">
        <f t="shared" si="8"/>
        <v>-4.1371819191394911E-2</v>
      </c>
    </row>
    <row r="25" spans="1:16" ht="20.100000000000001" customHeight="1" x14ac:dyDescent="0.25">
      <c r="A25" s="8" t="s">
        <v>190</v>
      </c>
      <c r="B25" s="19">
        <v>18768.510000000006</v>
      </c>
      <c r="C25" s="140">
        <v>10860.58</v>
      </c>
      <c r="D25" s="247">
        <f t="shared" si="2"/>
        <v>2.2363914488091181E-2</v>
      </c>
      <c r="E25" s="215">
        <f t="shared" si="3"/>
        <v>1.2769130772325022E-2</v>
      </c>
      <c r="F25" s="52">
        <f t="shared" si="4"/>
        <v>-0.42134031950325324</v>
      </c>
      <c r="H25" s="19">
        <v>2838.1049999999987</v>
      </c>
      <c r="I25" s="140">
        <v>1722.2080000000001</v>
      </c>
      <c r="J25" s="247">
        <f t="shared" si="5"/>
        <v>2.6529296855410316E-2</v>
      </c>
      <c r="K25" s="215">
        <f t="shared" si="6"/>
        <v>1.6135351189131071E-2</v>
      </c>
      <c r="L25" s="52">
        <f t="shared" si="7"/>
        <v>-0.39318383216970448</v>
      </c>
      <c r="N25" s="27">
        <f t="shared" si="0"/>
        <v>1.5121631924963663</v>
      </c>
      <c r="O25" s="152">
        <f t="shared" si="1"/>
        <v>1.5857421979304973</v>
      </c>
      <c r="P25" s="52">
        <f t="shared" si="8"/>
        <v>4.8658111637185475E-2</v>
      </c>
    </row>
    <row r="26" spans="1:16" ht="20.100000000000001" customHeight="1" x14ac:dyDescent="0.25">
      <c r="A26" s="8" t="s">
        <v>168</v>
      </c>
      <c r="B26" s="19">
        <v>20333.569999999996</v>
      </c>
      <c r="C26" s="140">
        <v>20711.780000000002</v>
      </c>
      <c r="D26" s="247">
        <f t="shared" si="2"/>
        <v>2.422878644695908E-2</v>
      </c>
      <c r="E26" s="215">
        <f t="shared" si="3"/>
        <v>2.4351501240967424E-2</v>
      </c>
      <c r="F26" s="52">
        <f t="shared" si="4"/>
        <v>1.8600275308271321E-2</v>
      </c>
      <c r="H26" s="19">
        <v>774.76</v>
      </c>
      <c r="I26" s="140">
        <v>994.48900000000003</v>
      </c>
      <c r="J26" s="247">
        <f t="shared" si="5"/>
        <v>7.242099228780368E-3</v>
      </c>
      <c r="K26" s="215">
        <f t="shared" si="6"/>
        <v>9.3173584542214239E-3</v>
      </c>
      <c r="L26" s="52">
        <f t="shared" si="7"/>
        <v>0.28360911766224384</v>
      </c>
      <c r="N26" s="27">
        <f t="shared" si="0"/>
        <v>0.38102507331472052</v>
      </c>
      <c r="O26" s="152">
        <f t="shared" si="1"/>
        <v>0.48015622027657689</v>
      </c>
      <c r="P26" s="52">
        <f t="shared" si="8"/>
        <v>0.2601696158719079</v>
      </c>
    </row>
    <row r="27" spans="1:16" ht="20.100000000000001" customHeight="1" x14ac:dyDescent="0.25">
      <c r="A27" s="8" t="s">
        <v>211</v>
      </c>
      <c r="B27" s="19">
        <v>2793.48</v>
      </c>
      <c r="C27" s="140">
        <v>3107.29</v>
      </c>
      <c r="D27" s="247">
        <f t="shared" si="2"/>
        <v>3.3286152094222144E-3</v>
      </c>
      <c r="E27" s="215">
        <f t="shared" si="3"/>
        <v>3.6533400939487413E-3</v>
      </c>
      <c r="F27" s="52">
        <f t="shared" si="4"/>
        <v>0.11233658375932526</v>
      </c>
      <c r="H27" s="19">
        <v>693.48099999999999</v>
      </c>
      <c r="I27" s="140">
        <v>764.34100000000012</v>
      </c>
      <c r="J27" s="247">
        <f t="shared" si="5"/>
        <v>6.4823406155116916E-3</v>
      </c>
      <c r="K27" s="215">
        <f t="shared" si="6"/>
        <v>7.1611039219720458E-3</v>
      </c>
      <c r="L27" s="52">
        <f t="shared" si="7"/>
        <v>0.10218016066770413</v>
      </c>
      <c r="N27" s="27">
        <f t="shared" si="0"/>
        <v>2.4824985322966335</v>
      </c>
      <c r="O27" s="152">
        <f t="shared" si="1"/>
        <v>2.4598315574021097</v>
      </c>
      <c r="P27" s="52">
        <f t="shared" si="8"/>
        <v>-9.1307102903114123E-3</v>
      </c>
    </row>
    <row r="28" spans="1:16" ht="20.100000000000001" customHeight="1" x14ac:dyDescent="0.25">
      <c r="A28" s="8" t="s">
        <v>169</v>
      </c>
      <c r="B28" s="19">
        <v>5281.3</v>
      </c>
      <c r="C28" s="140">
        <v>3399.6700000000014</v>
      </c>
      <c r="D28" s="247">
        <f t="shared" si="2"/>
        <v>6.2930164187757001E-3</v>
      </c>
      <c r="E28" s="215">
        <f t="shared" si="3"/>
        <v>3.9971005980113609E-3</v>
      </c>
      <c r="F28" s="52">
        <f t="shared" ref="F28:F29" si="9">(C28-B28)/B28</f>
        <v>-0.35628159733398951</v>
      </c>
      <c r="H28" s="19">
        <v>922.9150000000003</v>
      </c>
      <c r="I28" s="140">
        <v>744.54899999999998</v>
      </c>
      <c r="J28" s="247">
        <f t="shared" si="5"/>
        <v>8.6269838527154672E-3</v>
      </c>
      <c r="K28" s="215">
        <f t="shared" si="6"/>
        <v>6.9756728528240193E-3</v>
      </c>
      <c r="L28" s="52">
        <f t="shared" ref="L28" si="10">(I28-H28)/H28</f>
        <v>-0.19326373501351723</v>
      </c>
      <c r="N28" s="27">
        <f t="shared" si="0"/>
        <v>1.7475148164277741</v>
      </c>
      <c r="O28" s="152">
        <f t="shared" si="1"/>
        <v>2.1900625648960039</v>
      </c>
      <c r="P28" s="52">
        <f t="shared" ref="P28" si="11">(O28-N28)/N28</f>
        <v>0.2532440608274068</v>
      </c>
    </row>
    <row r="29" spans="1:16" ht="20.100000000000001" customHeight="1" x14ac:dyDescent="0.25">
      <c r="A29" s="8" t="s">
        <v>160</v>
      </c>
      <c r="B29" s="19">
        <v>5282.4599999999991</v>
      </c>
      <c r="C29" s="140">
        <v>2644.1600000000008</v>
      </c>
      <c r="D29" s="247">
        <f t="shared" si="2"/>
        <v>6.2943986350947447E-3</v>
      </c>
      <c r="E29" s="215">
        <f t="shared" si="3"/>
        <v>3.1088233614549998E-3</v>
      </c>
      <c r="F29" s="52">
        <f t="shared" si="9"/>
        <v>-0.49944533418142284</v>
      </c>
      <c r="H29" s="19">
        <v>1562.3229999999994</v>
      </c>
      <c r="I29" s="140">
        <v>662.06900000000007</v>
      </c>
      <c r="J29" s="247">
        <f t="shared" si="5"/>
        <v>1.4603874997942365E-2</v>
      </c>
      <c r="K29" s="215">
        <f t="shared" si="6"/>
        <v>6.2029184781610697E-3</v>
      </c>
      <c r="L29" s="52">
        <f t="shared" ref="L29:L32" si="12">(I29-H29)/H29</f>
        <v>-0.57622783508915865</v>
      </c>
      <c r="N29" s="27">
        <f t="shared" ref="N29:N30" si="13">(H29/B29)*10</f>
        <v>2.9575671183501617</v>
      </c>
      <c r="O29" s="152">
        <f t="shared" ref="O29:O30" si="14">(I29/C29)*10</f>
        <v>2.5038915950623259</v>
      </c>
      <c r="P29" s="52">
        <f t="shared" ref="P29:P30" si="15">(O29-N29)/N29</f>
        <v>-0.15339483607084206</v>
      </c>
    </row>
    <row r="30" spans="1:16" ht="20.100000000000001" customHeight="1" x14ac:dyDescent="0.25">
      <c r="A30" s="8" t="s">
        <v>198</v>
      </c>
      <c r="B30" s="19">
        <v>2973.2799999999993</v>
      </c>
      <c r="C30" s="140">
        <v>4161.5200000000004</v>
      </c>
      <c r="D30" s="247">
        <f t="shared" si="2"/>
        <v>3.5428587388744073E-3</v>
      </c>
      <c r="E30" s="215">
        <f t="shared" si="3"/>
        <v>4.8928319750552946E-3</v>
      </c>
      <c r="F30" s="52">
        <f t="shared" si="4"/>
        <v>0.39963945541624113</v>
      </c>
      <c r="H30" s="19">
        <v>488.44299999999998</v>
      </c>
      <c r="I30" s="140">
        <v>593.827</v>
      </c>
      <c r="J30" s="247">
        <f t="shared" si="5"/>
        <v>4.5657399370168427E-3</v>
      </c>
      <c r="K30" s="215">
        <f t="shared" si="6"/>
        <v>5.5635597968353044E-3</v>
      </c>
      <c r="L30" s="52">
        <f t="shared" si="12"/>
        <v>0.21575496014888129</v>
      </c>
      <c r="N30" s="27">
        <f t="shared" si="13"/>
        <v>1.6427749825108973</v>
      </c>
      <c r="O30" s="152">
        <f t="shared" si="14"/>
        <v>1.4269473653857243</v>
      </c>
      <c r="P30" s="52">
        <f t="shared" si="15"/>
        <v>-0.13137990255688672</v>
      </c>
    </row>
    <row r="31" spans="1:16" ht="20.100000000000001" customHeight="1" x14ac:dyDescent="0.25">
      <c r="A31" s="8" t="s">
        <v>164</v>
      </c>
      <c r="B31" s="19">
        <v>2236.2899999999995</v>
      </c>
      <c r="C31" s="140">
        <v>2359.44</v>
      </c>
      <c r="D31" s="247">
        <f t="shared" si="2"/>
        <v>2.6646866656209467E-3</v>
      </c>
      <c r="E31" s="215">
        <f t="shared" si="3"/>
        <v>2.7740689640382513E-3</v>
      </c>
      <c r="F31" s="52">
        <f t="shared" si="4"/>
        <v>5.5068886414552931E-2</v>
      </c>
      <c r="H31" s="19">
        <v>455.75099999999998</v>
      </c>
      <c r="I31" s="140">
        <v>581.29500000000007</v>
      </c>
      <c r="J31" s="247">
        <f t="shared" si="5"/>
        <v>4.2601501956939973E-3</v>
      </c>
      <c r="K31" s="215">
        <f t="shared" si="6"/>
        <v>5.4461476020817154E-3</v>
      </c>
      <c r="L31" s="52">
        <f t="shared" si="12"/>
        <v>0.27546620852175879</v>
      </c>
      <c r="N31" s="27">
        <f t="shared" ref="N31:N32" si="16">(H31/B31)*10</f>
        <v>2.0379780797660412</v>
      </c>
      <c r="O31" s="152">
        <f t="shared" ref="O31:O32" si="17">(I31/C31)*10</f>
        <v>2.4636990133251961</v>
      </c>
      <c r="P31" s="52">
        <f t="shared" ref="P31:P32" si="18">(O31-N31)/N31</f>
        <v>0.20889377456308436</v>
      </c>
    </row>
    <row r="32" spans="1:16" ht="20.100000000000001" customHeight="1" thickBot="1" x14ac:dyDescent="0.3">
      <c r="A32" s="8" t="s">
        <v>17</v>
      </c>
      <c r="B32" s="19">
        <f>B33-SUM(B7:B31)</f>
        <v>45251.490000000224</v>
      </c>
      <c r="C32" s="140">
        <f>C33-SUM(C7:C31)</f>
        <v>43672.010000000009</v>
      </c>
      <c r="D32" s="247">
        <f t="shared" si="2"/>
        <v>5.3920127533763615E-2</v>
      </c>
      <c r="E32" s="215">
        <f t="shared" si="3"/>
        <v>5.1346576958163026E-2</v>
      </c>
      <c r="F32" s="52">
        <f t="shared" si="4"/>
        <v>-3.4904486018034024E-2</v>
      </c>
      <c r="H32" s="19">
        <f>H33-SUM(H7:H31)</f>
        <v>9921.3850000000093</v>
      </c>
      <c r="I32" s="140">
        <f>I33-SUM(I7:I31)</f>
        <v>9670.2990000000282</v>
      </c>
      <c r="J32" s="247">
        <f t="shared" si="5"/>
        <v>9.2740532109212112E-2</v>
      </c>
      <c r="K32" s="215">
        <f t="shared" si="6"/>
        <v>9.0600943944577808E-2</v>
      </c>
      <c r="L32" s="52">
        <f t="shared" si="12"/>
        <v>-2.5307555346353448E-2</v>
      </c>
      <c r="N32" s="27">
        <f t="shared" si="16"/>
        <v>2.1924990757210336</v>
      </c>
      <c r="O32" s="152">
        <f t="shared" si="17"/>
        <v>2.2143013339665445</v>
      </c>
      <c r="P32" s="52">
        <f t="shared" si="18"/>
        <v>9.9440216358316503E-3</v>
      </c>
    </row>
    <row r="33" spans="1:16" ht="26.25" customHeight="1" thickBot="1" x14ac:dyDescent="0.3">
      <c r="A33" s="12" t="s">
        <v>18</v>
      </c>
      <c r="B33" s="17">
        <v>839231.88000000035</v>
      </c>
      <c r="C33" s="145">
        <v>850534.01000000013</v>
      </c>
      <c r="D33" s="243">
        <f>SUM(D7:D32)</f>
        <v>0.99999999999999989</v>
      </c>
      <c r="E33" s="244">
        <f>SUM(E7:E32)</f>
        <v>1</v>
      </c>
      <c r="F33" s="57">
        <f t="shared" si="4"/>
        <v>1.3467231487916983E-2</v>
      </c>
      <c r="G33" s="1"/>
      <c r="H33" s="17">
        <v>106980.03100000002</v>
      </c>
      <c r="I33" s="145">
        <v>106735.08</v>
      </c>
      <c r="J33" s="243">
        <f>SUM(J7:J32)</f>
        <v>0.99999999999999967</v>
      </c>
      <c r="K33" s="244">
        <f>SUM(K7:K32)</f>
        <v>1.0000000000000002</v>
      </c>
      <c r="L33" s="57">
        <f t="shared" si="7"/>
        <v>-2.2896889981272807E-3</v>
      </c>
      <c r="N33" s="29">
        <f t="shared" si="0"/>
        <v>1.2747374539680256</v>
      </c>
      <c r="O33" s="146">
        <f t="shared" si="1"/>
        <v>1.2549184247200178</v>
      </c>
      <c r="P33" s="57">
        <f t="shared" si="8"/>
        <v>-1.55475381901699E-2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L5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187</v>
      </c>
      <c r="B39" s="39">
        <v>57174.819999999985</v>
      </c>
      <c r="C39" s="147">
        <v>59855.839999999997</v>
      </c>
      <c r="D39" s="247">
        <f t="shared" ref="D39:D61" si="19">B39/$B$62</f>
        <v>0.16345785101322458</v>
      </c>
      <c r="E39" s="246">
        <f t="shared" ref="E39:E61" si="20">C39/$C$62</f>
        <v>0.1749369579657129</v>
      </c>
      <c r="F39" s="52">
        <f>(C39-B39)/B39</f>
        <v>4.6891621171697824E-2</v>
      </c>
      <c r="H39" s="39">
        <v>8624.029999999997</v>
      </c>
      <c r="I39" s="147">
        <v>8924.7350000000006</v>
      </c>
      <c r="J39" s="247">
        <f t="shared" ref="J39:J61" si="21">H39/$H$62</f>
        <v>0.20386634583989754</v>
      </c>
      <c r="K39" s="246">
        <f t="shared" ref="K39:K61" si="22">I39/$I$62</f>
        <v>0.20870031870011083</v>
      </c>
      <c r="L39" s="52">
        <f>(I39-H39)/H39</f>
        <v>3.4868269243034135E-2</v>
      </c>
      <c r="N39" s="27">
        <f t="shared" ref="N39:N62" si="23">(H39/B39)*10</f>
        <v>1.508361547968144</v>
      </c>
      <c r="O39" s="151">
        <f t="shared" ref="O39:O62" si="24">(I39/C39)*10</f>
        <v>1.4910383013587314</v>
      </c>
      <c r="P39" s="61">
        <f t="shared" si="8"/>
        <v>-1.1484810543432459E-2</v>
      </c>
    </row>
    <row r="40" spans="1:16" ht="20.100000000000001" customHeight="1" x14ac:dyDescent="0.25">
      <c r="A40" s="38" t="s">
        <v>192</v>
      </c>
      <c r="B40" s="19">
        <v>135159.18000000005</v>
      </c>
      <c r="C40" s="140">
        <v>132562.49999999997</v>
      </c>
      <c r="D40" s="247">
        <f t="shared" si="19"/>
        <v>0.38640837185861915</v>
      </c>
      <c r="E40" s="215">
        <f t="shared" si="20"/>
        <v>0.3874322119667824</v>
      </c>
      <c r="F40" s="52">
        <f t="shared" ref="F40:F62" si="25">(C40-B40)/B40</f>
        <v>-1.9212013568002406E-2</v>
      </c>
      <c r="H40" s="19">
        <v>7552.4660000000013</v>
      </c>
      <c r="I40" s="140">
        <v>8703.2010000000009</v>
      </c>
      <c r="J40" s="247">
        <f t="shared" si="21"/>
        <v>0.17853528402615348</v>
      </c>
      <c r="K40" s="215">
        <f t="shared" si="22"/>
        <v>0.20351986052371565</v>
      </c>
      <c r="L40" s="52">
        <f t="shared" ref="L40:L62" si="26">(I40-H40)/H40</f>
        <v>0.15236546579620477</v>
      </c>
      <c r="N40" s="27">
        <f t="shared" si="23"/>
        <v>0.55878305861281485</v>
      </c>
      <c r="O40" s="152">
        <f t="shared" si="24"/>
        <v>0.65653567185289974</v>
      </c>
      <c r="P40" s="52">
        <f t="shared" si="8"/>
        <v>0.17493839824485163</v>
      </c>
    </row>
    <row r="41" spans="1:16" ht="20.100000000000001" customHeight="1" x14ac:dyDescent="0.25">
      <c r="A41" s="38" t="s">
        <v>189</v>
      </c>
      <c r="B41" s="19">
        <v>50183.98</v>
      </c>
      <c r="C41" s="140">
        <v>47340.730000000018</v>
      </c>
      <c r="D41" s="247">
        <f t="shared" si="19"/>
        <v>0.14347164584148484</v>
      </c>
      <c r="E41" s="215">
        <f t="shared" si="20"/>
        <v>0.13835982076395834</v>
      </c>
      <c r="F41" s="52">
        <f t="shared" si="25"/>
        <v>-5.6656526644558391E-2</v>
      </c>
      <c r="H41" s="19">
        <v>4377.5169999999998</v>
      </c>
      <c r="I41" s="140">
        <v>4061.6060000000007</v>
      </c>
      <c r="J41" s="247">
        <f t="shared" si="21"/>
        <v>0.1034815967293749</v>
      </c>
      <c r="K41" s="215">
        <f t="shared" si="22"/>
        <v>9.497855865012042E-2</v>
      </c>
      <c r="L41" s="52">
        <f t="shared" si="26"/>
        <v>-7.2166710032193854E-2</v>
      </c>
      <c r="N41" s="27">
        <f t="shared" si="23"/>
        <v>0.87229370807177897</v>
      </c>
      <c r="O41" s="152">
        <f t="shared" si="24"/>
        <v>0.85795170458926151</v>
      </c>
      <c r="P41" s="52">
        <f t="shared" si="8"/>
        <v>-1.6441713782644061E-2</v>
      </c>
    </row>
    <row r="42" spans="1:16" ht="20.100000000000001" customHeight="1" x14ac:dyDescent="0.25">
      <c r="A42" s="38" t="s">
        <v>197</v>
      </c>
      <c r="B42" s="19">
        <v>12572.869999999999</v>
      </c>
      <c r="C42" s="140">
        <v>11352.56</v>
      </c>
      <c r="D42" s="247">
        <f t="shared" si="19"/>
        <v>3.5944744754222949E-2</v>
      </c>
      <c r="E42" s="215">
        <f t="shared" si="20"/>
        <v>3.3179424288811814E-2</v>
      </c>
      <c r="F42" s="52">
        <f t="shared" si="25"/>
        <v>-9.7058984941385665E-2</v>
      </c>
      <c r="H42" s="19">
        <v>3802.5419999999999</v>
      </c>
      <c r="I42" s="140">
        <v>3397.9189999999999</v>
      </c>
      <c r="J42" s="247">
        <f t="shared" si="21"/>
        <v>8.9889569313039944E-2</v>
      </c>
      <c r="K42" s="215">
        <f t="shared" si="22"/>
        <v>7.9458580923373281E-2</v>
      </c>
      <c r="L42" s="52">
        <f t="shared" si="26"/>
        <v>-0.10640855511918082</v>
      </c>
      <c r="N42" s="27">
        <f t="shared" si="23"/>
        <v>3.0244025429357024</v>
      </c>
      <c r="O42" s="152">
        <f t="shared" si="24"/>
        <v>2.9930861409232805</v>
      </c>
      <c r="P42" s="52">
        <f t="shared" si="8"/>
        <v>-1.0354574686352421E-2</v>
      </c>
    </row>
    <row r="43" spans="1:16" ht="20.100000000000001" customHeight="1" x14ac:dyDescent="0.25">
      <c r="A43" s="38" t="s">
        <v>202</v>
      </c>
      <c r="B43" s="19">
        <v>6693.16</v>
      </c>
      <c r="C43" s="140">
        <v>8852.4600000000009</v>
      </c>
      <c r="D43" s="247">
        <f t="shared" si="19"/>
        <v>1.9135163872622152E-2</v>
      </c>
      <c r="E43" s="215">
        <f t="shared" si="20"/>
        <v>2.5872536796963424E-2</v>
      </c>
      <c r="F43" s="52">
        <f t="shared" si="25"/>
        <v>0.32261293619157483</v>
      </c>
      <c r="H43" s="19">
        <v>2083.0090000000005</v>
      </c>
      <c r="I43" s="140">
        <v>2827.652</v>
      </c>
      <c r="J43" s="247">
        <f t="shared" si="21"/>
        <v>4.9240950365620179E-2</v>
      </c>
      <c r="K43" s="215">
        <f t="shared" si="22"/>
        <v>6.6123181648867532E-2</v>
      </c>
      <c r="L43" s="52">
        <f t="shared" si="26"/>
        <v>0.35748429315475805</v>
      </c>
      <c r="N43" s="27">
        <f t="shared" si="23"/>
        <v>3.1121458324617972</v>
      </c>
      <c r="O43" s="152">
        <f t="shared" si="24"/>
        <v>3.1941991265704672</v>
      </c>
      <c r="P43" s="52">
        <f t="shared" si="8"/>
        <v>2.6365504229524966E-2</v>
      </c>
    </row>
    <row r="44" spans="1:16" ht="20.100000000000001" customHeight="1" x14ac:dyDescent="0.25">
      <c r="A44" s="38" t="s">
        <v>193</v>
      </c>
      <c r="B44" s="19">
        <v>13311.139999999998</v>
      </c>
      <c r="C44" s="140">
        <v>15511.510000000002</v>
      </c>
      <c r="D44" s="247">
        <f t="shared" si="19"/>
        <v>3.8055394646387596E-2</v>
      </c>
      <c r="E44" s="215">
        <f t="shared" si="20"/>
        <v>4.5334529978273398E-2</v>
      </c>
      <c r="F44" s="52">
        <f t="shared" si="25"/>
        <v>0.1653028966715101</v>
      </c>
      <c r="H44" s="19">
        <v>2416.9219999999991</v>
      </c>
      <c r="I44" s="140">
        <v>2689.5929999999998</v>
      </c>
      <c r="J44" s="247">
        <f t="shared" si="21"/>
        <v>5.7134432083382924E-2</v>
      </c>
      <c r="K44" s="215">
        <f t="shared" si="22"/>
        <v>6.2894743235915374E-2</v>
      </c>
      <c r="L44" s="52">
        <f t="shared" si="26"/>
        <v>0.11281745956220383</v>
      </c>
      <c r="N44" s="27">
        <f t="shared" si="23"/>
        <v>1.8157137555461063</v>
      </c>
      <c r="O44" s="152">
        <f t="shared" si="24"/>
        <v>1.7339337047134673</v>
      </c>
      <c r="P44" s="52">
        <f t="shared" si="8"/>
        <v>-4.5040167032298677E-2</v>
      </c>
    </row>
    <row r="45" spans="1:16" ht="20.100000000000001" customHeight="1" x14ac:dyDescent="0.25">
      <c r="A45" s="38" t="s">
        <v>195</v>
      </c>
      <c r="B45" s="19">
        <v>14971.239999999998</v>
      </c>
      <c r="C45" s="140">
        <v>16747.800000000003</v>
      </c>
      <c r="D45" s="247">
        <f t="shared" si="19"/>
        <v>4.2801476548649013E-2</v>
      </c>
      <c r="E45" s="215">
        <f t="shared" si="20"/>
        <v>4.8947758224062471E-2</v>
      </c>
      <c r="F45" s="52">
        <f t="shared" si="25"/>
        <v>0.11866485341227614</v>
      </c>
      <c r="H45" s="19">
        <v>2037.2530000000002</v>
      </c>
      <c r="I45" s="140">
        <v>2256.127</v>
      </c>
      <c r="J45" s="247">
        <f t="shared" si="21"/>
        <v>4.815930889170944E-2</v>
      </c>
      <c r="K45" s="215">
        <f t="shared" si="22"/>
        <v>5.2758364694069339E-2</v>
      </c>
      <c r="L45" s="52">
        <f t="shared" si="26"/>
        <v>0.10743584621055892</v>
      </c>
      <c r="N45" s="27">
        <f t="shared" si="23"/>
        <v>1.3607777311698968</v>
      </c>
      <c r="O45" s="152">
        <f t="shared" si="24"/>
        <v>1.3471184274949544</v>
      </c>
      <c r="P45" s="52">
        <f t="shared" si="8"/>
        <v>-1.003786537805783E-2</v>
      </c>
    </row>
    <row r="46" spans="1:16" ht="20.100000000000001" customHeight="1" x14ac:dyDescent="0.25">
      <c r="A46" s="38" t="s">
        <v>191</v>
      </c>
      <c r="B46" s="19">
        <v>9957.3900000000031</v>
      </c>
      <c r="C46" s="140">
        <v>9276.3100000000031</v>
      </c>
      <c r="D46" s="247">
        <f t="shared" si="19"/>
        <v>2.8467314302005203E-2</v>
      </c>
      <c r="E46" s="215">
        <f t="shared" si="20"/>
        <v>2.7111296951925209E-2</v>
      </c>
      <c r="F46" s="52">
        <f t="shared" si="25"/>
        <v>-6.8399450056691541E-2</v>
      </c>
      <c r="H46" s="19">
        <v>2254.0530000000003</v>
      </c>
      <c r="I46" s="140">
        <v>2054.4209999999998</v>
      </c>
      <c r="J46" s="247">
        <f t="shared" si="21"/>
        <v>5.3284317011821479E-2</v>
      </c>
      <c r="K46" s="215">
        <f t="shared" si="22"/>
        <v>4.8041574057291377E-2</v>
      </c>
      <c r="L46" s="52">
        <f t="shared" si="26"/>
        <v>-8.856579681134405E-2</v>
      </c>
      <c r="N46" s="27">
        <f t="shared" si="23"/>
        <v>2.2636986198190487</v>
      </c>
      <c r="O46" s="152">
        <f t="shared" si="24"/>
        <v>2.2146963609452457</v>
      </c>
      <c r="P46" s="52">
        <f t="shared" si="8"/>
        <v>-2.1646988890120056E-2</v>
      </c>
    </row>
    <row r="47" spans="1:16" ht="20.100000000000001" customHeight="1" x14ac:dyDescent="0.25">
      <c r="A47" s="38" t="s">
        <v>188</v>
      </c>
      <c r="B47" s="19">
        <v>10348.129999999994</v>
      </c>
      <c r="C47" s="140">
        <v>9127.9900000000071</v>
      </c>
      <c r="D47" s="247">
        <f t="shared" si="19"/>
        <v>2.9584406069061153E-2</v>
      </c>
      <c r="E47" s="215">
        <f t="shared" si="20"/>
        <v>2.6677811270236107E-2</v>
      </c>
      <c r="F47" s="52">
        <f t="shared" si="25"/>
        <v>-0.11790922611138316</v>
      </c>
      <c r="H47" s="19">
        <v>2200.498000000001</v>
      </c>
      <c r="I47" s="140">
        <v>2041.3190000000002</v>
      </c>
      <c r="J47" s="247">
        <f t="shared" si="21"/>
        <v>5.2018312353737543E-2</v>
      </c>
      <c r="K47" s="215">
        <f t="shared" si="22"/>
        <v>4.7735190553959479E-2</v>
      </c>
      <c r="L47" s="52">
        <f t="shared" si="26"/>
        <v>-7.2337716280587716E-2</v>
      </c>
      <c r="N47" s="27">
        <f t="shared" si="23"/>
        <v>2.1264692268071643</v>
      </c>
      <c r="O47" s="152">
        <f t="shared" si="24"/>
        <v>2.2363291370827518</v>
      </c>
      <c r="P47" s="52">
        <f t="shared" si="8"/>
        <v>5.1663061421556127E-2</v>
      </c>
    </row>
    <row r="48" spans="1:16" ht="20.100000000000001" customHeight="1" x14ac:dyDescent="0.25">
      <c r="A48" s="38" t="s">
        <v>194</v>
      </c>
      <c r="B48" s="19">
        <v>13440.600000000002</v>
      </c>
      <c r="C48" s="140">
        <v>11632.819999999998</v>
      </c>
      <c r="D48" s="247">
        <f t="shared" si="19"/>
        <v>3.8425509556975379E-2</v>
      </c>
      <c r="E48" s="215">
        <f t="shared" si="20"/>
        <v>3.3998522840255924E-2</v>
      </c>
      <c r="F48" s="52">
        <f t="shared" si="25"/>
        <v>-0.13450143594780026</v>
      </c>
      <c r="H48" s="19">
        <v>2408.9199999999992</v>
      </c>
      <c r="I48" s="140">
        <v>1998.6600000000003</v>
      </c>
      <c r="J48" s="247">
        <f t="shared" si="21"/>
        <v>5.6945270113931183E-2</v>
      </c>
      <c r="K48" s="215">
        <f t="shared" si="22"/>
        <v>4.67376318706565E-2</v>
      </c>
      <c r="L48" s="52">
        <f t="shared" si="26"/>
        <v>-0.17030868605017974</v>
      </c>
      <c r="N48" s="27">
        <f t="shared" si="23"/>
        <v>1.7922711783700125</v>
      </c>
      <c r="O48" s="152">
        <f t="shared" si="24"/>
        <v>1.71812165923654</v>
      </c>
      <c r="P48" s="52">
        <f t="shared" si="8"/>
        <v>-4.1371819191394911E-2</v>
      </c>
    </row>
    <row r="49" spans="1:16" ht="20.100000000000001" customHeight="1" x14ac:dyDescent="0.25">
      <c r="A49" s="38" t="s">
        <v>190</v>
      </c>
      <c r="B49" s="19">
        <v>18768.510000000006</v>
      </c>
      <c r="C49" s="140">
        <v>10860.58</v>
      </c>
      <c r="D49" s="247">
        <f t="shared" si="19"/>
        <v>5.3657542101929086E-2</v>
      </c>
      <c r="E49" s="215">
        <f t="shared" si="20"/>
        <v>3.1741544800695513E-2</v>
      </c>
      <c r="F49" s="52">
        <f>(C49-B49)/B49</f>
        <v>-0.42134031950325324</v>
      </c>
      <c r="H49" s="19">
        <v>2838.1049999999987</v>
      </c>
      <c r="I49" s="140">
        <v>1722.2080000000001</v>
      </c>
      <c r="J49" s="247">
        <f t="shared" si="21"/>
        <v>6.7090918684181558E-2</v>
      </c>
      <c r="K49" s="215">
        <f t="shared" si="22"/>
        <v>4.0272944627250049E-2</v>
      </c>
      <c r="L49" s="52">
        <f t="shared" si="26"/>
        <v>-0.39318383216970448</v>
      </c>
      <c r="N49" s="27">
        <f t="shared" si="23"/>
        <v>1.5121631924963663</v>
      </c>
      <c r="O49" s="152">
        <f t="shared" si="24"/>
        <v>1.5857421979304973</v>
      </c>
      <c r="P49" s="52">
        <f t="shared" si="8"/>
        <v>4.8658111637185475E-2</v>
      </c>
    </row>
    <row r="50" spans="1:16" ht="20.100000000000001" customHeight="1" x14ac:dyDescent="0.25">
      <c r="A50" s="38" t="s">
        <v>196</v>
      </c>
      <c r="B50" s="19">
        <v>1861.1199999999997</v>
      </c>
      <c r="C50" s="140">
        <v>3086.5699999999997</v>
      </c>
      <c r="D50" s="247">
        <f t="shared" si="19"/>
        <v>5.3207806457061437E-3</v>
      </c>
      <c r="E50" s="215">
        <f t="shared" si="20"/>
        <v>9.0209270532036721E-3</v>
      </c>
      <c r="F50" s="52">
        <f t="shared" ref="F50:F53" si="27">(C50-B50)/B50</f>
        <v>0.65844760144429171</v>
      </c>
      <c r="H50" s="19">
        <v>386.59499999999991</v>
      </c>
      <c r="I50" s="140">
        <v>563.66800000000001</v>
      </c>
      <c r="J50" s="247">
        <f t="shared" si="21"/>
        <v>9.1388492352154609E-3</v>
      </c>
      <c r="K50" s="215">
        <f t="shared" si="22"/>
        <v>1.3181085067629914E-2</v>
      </c>
      <c r="L50" s="52">
        <f t="shared" si="26"/>
        <v>0.4580323077122056</v>
      </c>
      <c r="N50" s="27">
        <f t="shared" ref="N50" si="28">(H50/B50)*10</f>
        <v>2.077216944635488</v>
      </c>
      <c r="O50" s="152">
        <f t="shared" ref="O50" si="29">(I50/C50)*10</f>
        <v>1.8261954208069153</v>
      </c>
      <c r="P50" s="52">
        <f t="shared" ref="P50" si="30">(O50-N50)/N50</f>
        <v>-0.12084511657621885</v>
      </c>
    </row>
    <row r="51" spans="1:16" ht="20.100000000000001" customHeight="1" x14ac:dyDescent="0.25">
      <c r="A51" s="38" t="s">
        <v>201</v>
      </c>
      <c r="B51" s="19">
        <v>683.54000000000019</v>
      </c>
      <c r="C51" s="140">
        <v>1966.9400000000003</v>
      </c>
      <c r="D51" s="247">
        <f t="shared" si="19"/>
        <v>1.9541815694667617E-3</v>
      </c>
      <c r="E51" s="215">
        <f t="shared" si="20"/>
        <v>5.7486537671358291E-3</v>
      </c>
      <c r="F51" s="52">
        <f t="shared" si="27"/>
        <v>1.8775784884571491</v>
      </c>
      <c r="H51" s="19">
        <v>131.66</v>
      </c>
      <c r="I51" s="140">
        <v>388.745</v>
      </c>
      <c r="J51" s="247">
        <f t="shared" si="21"/>
        <v>3.1123550234960821E-3</v>
      </c>
      <c r="K51" s="215">
        <f t="shared" si="22"/>
        <v>9.0906010534850153E-3</v>
      </c>
      <c r="L51" s="52">
        <f t="shared" si="26"/>
        <v>1.9526431718061676</v>
      </c>
      <c r="N51" s="27">
        <f t="shared" ref="N51:N52" si="31">(H51/B51)*10</f>
        <v>1.9261491646428879</v>
      </c>
      <c r="O51" s="152">
        <f t="shared" ref="O51:O52" si="32">(I51/C51)*10</f>
        <v>1.9763948061455863</v>
      </c>
      <c r="P51" s="52">
        <f t="shared" ref="P51:P52" si="33">(O51-N51)/N51</f>
        <v>2.6086059389909211E-2</v>
      </c>
    </row>
    <row r="52" spans="1:16" ht="20.100000000000001" customHeight="1" x14ac:dyDescent="0.25">
      <c r="A52" s="38" t="s">
        <v>199</v>
      </c>
      <c r="B52" s="19">
        <v>1399.17</v>
      </c>
      <c r="C52" s="140">
        <v>1256.3</v>
      </c>
      <c r="D52" s="247">
        <f t="shared" si="19"/>
        <v>4.0001056654340754E-3</v>
      </c>
      <c r="E52" s="215">
        <f t="shared" si="20"/>
        <v>3.6717102339942961E-3</v>
      </c>
      <c r="F52" s="52">
        <f t="shared" si="27"/>
        <v>-0.1021105369611985</v>
      </c>
      <c r="H52" s="19">
        <v>392.29300000000001</v>
      </c>
      <c r="I52" s="140">
        <v>374.30700000000007</v>
      </c>
      <c r="J52" s="247">
        <f t="shared" si="21"/>
        <v>9.273546173722837E-3</v>
      </c>
      <c r="K52" s="215">
        <f t="shared" si="22"/>
        <v>8.7529758801446096E-3</v>
      </c>
      <c r="L52" s="52">
        <f t="shared" si="26"/>
        <v>-4.5848383733586712E-2</v>
      </c>
      <c r="N52" s="27">
        <f t="shared" si="31"/>
        <v>2.8037550833708553</v>
      </c>
      <c r="O52" s="152">
        <f t="shared" si="32"/>
        <v>2.979439624293561</v>
      </c>
      <c r="P52" s="52">
        <f t="shared" si="33"/>
        <v>6.266044490287162E-2</v>
      </c>
    </row>
    <row r="53" spans="1:16" ht="20.100000000000001" customHeight="1" x14ac:dyDescent="0.25">
      <c r="A53" s="38" t="s">
        <v>203</v>
      </c>
      <c r="B53" s="19">
        <v>1108.8200000000002</v>
      </c>
      <c r="C53" s="140">
        <v>1127.3900000000001</v>
      </c>
      <c r="D53" s="247">
        <f t="shared" si="19"/>
        <v>3.1700202005093105E-3</v>
      </c>
      <c r="E53" s="215">
        <f t="shared" si="20"/>
        <v>3.294952957655679E-3</v>
      </c>
      <c r="F53" s="52">
        <f t="shared" si="27"/>
        <v>1.6747533413899399E-2</v>
      </c>
      <c r="H53" s="19">
        <v>259.85200000000003</v>
      </c>
      <c r="I53" s="140">
        <v>289.98099999999999</v>
      </c>
      <c r="J53" s="247">
        <f t="shared" si="21"/>
        <v>6.1427288285394507E-3</v>
      </c>
      <c r="K53" s="215">
        <f t="shared" si="22"/>
        <v>6.7810559212096305E-3</v>
      </c>
      <c r="L53" s="52">
        <f t="shared" si="26"/>
        <v>0.11594676969967505</v>
      </c>
      <c r="N53" s="27">
        <f t="shared" ref="N53" si="34">(H53/B53)*10</f>
        <v>2.3435002976136792</v>
      </c>
      <c r="O53" s="152">
        <f t="shared" ref="O53" si="35">(I53/C53)*10</f>
        <v>2.5721445107726693</v>
      </c>
      <c r="P53" s="52">
        <f t="shared" ref="P53" si="36">(O53-N53)/N53</f>
        <v>9.7565258853097692E-2</v>
      </c>
    </row>
    <row r="54" spans="1:16" ht="20.100000000000001" customHeight="1" x14ac:dyDescent="0.25">
      <c r="A54" s="38" t="s">
        <v>204</v>
      </c>
      <c r="B54" s="19">
        <v>452.61000000000007</v>
      </c>
      <c r="C54" s="140">
        <v>411.28999999999991</v>
      </c>
      <c r="D54" s="247">
        <f t="shared" si="19"/>
        <v>1.2939727304274084E-3</v>
      </c>
      <c r="E54" s="215">
        <f t="shared" si="20"/>
        <v>1.2020518205361089E-3</v>
      </c>
      <c r="F54" s="52">
        <f t="shared" ref="F54" si="37">(C54-B54)/B54</f>
        <v>-9.1292724420583185E-2</v>
      </c>
      <c r="H54" s="19">
        <v>119.22500000000001</v>
      </c>
      <c r="I54" s="140">
        <v>110.5</v>
      </c>
      <c r="J54" s="247">
        <f t="shared" si="21"/>
        <v>2.8183998760164092E-3</v>
      </c>
      <c r="K54" s="215">
        <f t="shared" si="22"/>
        <v>2.5839854310926035E-3</v>
      </c>
      <c r="L54" s="52">
        <f t="shared" si="26"/>
        <v>-7.3180960369050183E-2</v>
      </c>
      <c r="N54" s="27">
        <f t="shared" si="23"/>
        <v>2.6341662800203265</v>
      </c>
      <c r="O54" s="152">
        <f t="shared" si="24"/>
        <v>2.6866687738578627</v>
      </c>
      <c r="P54" s="52">
        <f t="shared" ref="P54" si="38">(O54-N54)/N54</f>
        <v>1.9931351424455675E-2</v>
      </c>
    </row>
    <row r="55" spans="1:16" ht="20.100000000000001" customHeight="1" x14ac:dyDescent="0.25">
      <c r="A55" s="38" t="s">
        <v>207</v>
      </c>
      <c r="B55" s="19">
        <v>556.41999999999996</v>
      </c>
      <c r="C55" s="140">
        <v>280.83999999999992</v>
      </c>
      <c r="D55" s="247">
        <f t="shared" si="19"/>
        <v>1.5907565159064502E-3</v>
      </c>
      <c r="E55" s="215">
        <f t="shared" si="20"/>
        <v>8.2079368153701964E-4</v>
      </c>
      <c r="F55" s="52">
        <f t="shared" ref="F55:F59" si="39">(C55-B55)/B55</f>
        <v>-0.49527335466014893</v>
      </c>
      <c r="H55" s="19">
        <v>119.624</v>
      </c>
      <c r="I55" s="140">
        <v>75.587000000000003</v>
      </c>
      <c r="J55" s="247">
        <f t="shared" si="21"/>
        <v>2.8278319712190135E-3</v>
      </c>
      <c r="K55" s="215">
        <f t="shared" si="22"/>
        <v>1.7675629572850373E-3</v>
      </c>
      <c r="L55" s="52">
        <f t="shared" ref="L55:L57" si="40">(I55-H55)/H55</f>
        <v>-0.36812846920350428</v>
      </c>
      <c r="N55" s="27">
        <f t="shared" si="23"/>
        <v>2.1498867761762694</v>
      </c>
      <c r="O55" s="152">
        <f t="shared" si="24"/>
        <v>2.6914613302948309</v>
      </c>
      <c r="P55" s="52">
        <f t="shared" ref="P55:P56" si="41">(O55-N55)/N55</f>
        <v>0.25190840751241389</v>
      </c>
    </row>
    <row r="56" spans="1:16" ht="20.100000000000001" customHeight="1" x14ac:dyDescent="0.25">
      <c r="A56" s="38" t="s">
        <v>209</v>
      </c>
      <c r="B56" s="19">
        <v>129.1</v>
      </c>
      <c r="C56" s="140">
        <v>182.86999999999998</v>
      </c>
      <c r="D56" s="247">
        <f t="shared" si="19"/>
        <v>3.6908570181431788E-4</v>
      </c>
      <c r="E56" s="215">
        <f t="shared" si="20"/>
        <v>5.3446282774061681E-4</v>
      </c>
      <c r="F56" s="52">
        <f t="shared" si="39"/>
        <v>0.41649883810999211</v>
      </c>
      <c r="H56" s="19">
        <v>40.905000000000001</v>
      </c>
      <c r="I56" s="140">
        <v>63.684999999999995</v>
      </c>
      <c r="J56" s="247">
        <f t="shared" si="21"/>
        <v>9.6696705328958867E-4</v>
      </c>
      <c r="K56" s="215">
        <f t="shared" si="22"/>
        <v>1.4892408342002934E-3</v>
      </c>
      <c r="L56" s="52">
        <f t="shared" si="40"/>
        <v>0.55690013445789011</v>
      </c>
      <c r="N56" s="27">
        <f t="shared" si="23"/>
        <v>3.1684740511231606</v>
      </c>
      <c r="O56" s="152">
        <f t="shared" si="24"/>
        <v>3.4825285722097665</v>
      </c>
      <c r="P56" s="52">
        <f t="shared" si="41"/>
        <v>9.9118539719547288E-2</v>
      </c>
    </row>
    <row r="57" spans="1:16" ht="20.100000000000001" customHeight="1" x14ac:dyDescent="0.25">
      <c r="A57" s="38" t="s">
        <v>205</v>
      </c>
      <c r="B57" s="19">
        <v>264.46000000000004</v>
      </c>
      <c r="C57" s="140">
        <v>214.29999999999998</v>
      </c>
      <c r="D57" s="247">
        <f t="shared" si="19"/>
        <v>7.5606820063372983E-4</v>
      </c>
      <c r="E57" s="215">
        <f t="shared" si="20"/>
        <v>6.2632134294752649E-4</v>
      </c>
      <c r="F57" s="52">
        <f t="shared" si="39"/>
        <v>-0.1896695152385996</v>
      </c>
      <c r="H57" s="19">
        <v>64.953000000000003</v>
      </c>
      <c r="I57" s="140">
        <v>63.188999999999993</v>
      </c>
      <c r="J57" s="247">
        <f t="shared" si="21"/>
        <v>1.5354458137713887E-3</v>
      </c>
      <c r="K57" s="215">
        <f t="shared" si="22"/>
        <v>1.4776421303648009E-3</v>
      </c>
      <c r="L57" s="52">
        <f t="shared" si="40"/>
        <v>-2.7158098933074838E-2</v>
      </c>
      <c r="N57" s="27">
        <f t="shared" ref="N57:N59" si="42">(H57/B57)*10</f>
        <v>2.4560614081524617</v>
      </c>
      <c r="O57" s="152">
        <f t="shared" ref="O57:O59" si="43">(I57/C57)*10</f>
        <v>2.948623425104993</v>
      </c>
      <c r="P57" s="52">
        <f t="shared" ref="P57:P59" si="44">(O57-N57)/N57</f>
        <v>0.2005495527585584</v>
      </c>
    </row>
    <row r="58" spans="1:16" ht="20.100000000000001" customHeight="1" x14ac:dyDescent="0.25">
      <c r="A58" s="38" t="s">
        <v>228</v>
      </c>
      <c r="B58" s="19"/>
      <c r="C58" s="140">
        <v>99.72</v>
      </c>
      <c r="D58" s="247">
        <f t="shared" si="19"/>
        <v>0</v>
      </c>
      <c r="E58" s="215">
        <f t="shared" si="20"/>
        <v>2.9144547045603056E-4</v>
      </c>
      <c r="F58" s="52"/>
      <c r="H58" s="19"/>
      <c r="I58" s="140">
        <v>38.69</v>
      </c>
      <c r="J58" s="247">
        <f t="shared" si="21"/>
        <v>0</v>
      </c>
      <c r="K58" s="215">
        <f t="shared" si="22"/>
        <v>9.0474566813550069E-4</v>
      </c>
      <c r="L58" s="52"/>
      <c r="N58" s="27"/>
      <c r="O58" s="152">
        <f t="shared" si="43"/>
        <v>3.879863618130766</v>
      </c>
      <c r="P58" s="52"/>
    </row>
    <row r="59" spans="1:16" ht="20.100000000000001" customHeight="1" x14ac:dyDescent="0.25">
      <c r="A59" s="38" t="s">
        <v>206</v>
      </c>
      <c r="B59" s="19">
        <v>499.31999999999994</v>
      </c>
      <c r="C59" s="140">
        <v>143.09</v>
      </c>
      <c r="D59" s="247">
        <f t="shared" si="19"/>
        <v>1.4275125687833088E-3</v>
      </c>
      <c r="E59" s="215">
        <f t="shared" si="20"/>
        <v>4.1820028447205591E-4</v>
      </c>
      <c r="F59" s="52">
        <f t="shared" si="39"/>
        <v>-0.71343026516061836</v>
      </c>
      <c r="H59" s="19">
        <v>67.318000000000012</v>
      </c>
      <c r="I59" s="140">
        <v>33.412000000000006</v>
      </c>
      <c r="J59" s="247">
        <f t="shared" si="21"/>
        <v>1.5913528442329432E-3</v>
      </c>
      <c r="K59" s="215">
        <f t="shared" si="22"/>
        <v>7.8132236401507761E-4</v>
      </c>
      <c r="L59" s="52">
        <f t="shared" si="26"/>
        <v>-0.50366915238123533</v>
      </c>
      <c r="N59" s="27">
        <f t="shared" si="42"/>
        <v>1.3481935432187782</v>
      </c>
      <c r="O59" s="152">
        <f t="shared" si="43"/>
        <v>2.3350338947515552</v>
      </c>
      <c r="P59" s="52">
        <f t="shared" si="44"/>
        <v>0.73197231695437481</v>
      </c>
    </row>
    <row r="60" spans="1:16" ht="20.100000000000001" customHeight="1" x14ac:dyDescent="0.25">
      <c r="A60" s="38" t="s">
        <v>221</v>
      </c>
      <c r="B60" s="19">
        <v>71.73</v>
      </c>
      <c r="C60" s="140">
        <v>98.41</v>
      </c>
      <c r="D60" s="247">
        <f t="shared" si="19"/>
        <v>2.0506984811108461E-4</v>
      </c>
      <c r="E60" s="215">
        <f t="shared" si="20"/>
        <v>2.8761681455653798E-4</v>
      </c>
      <c r="F60" s="52">
        <f>(C60-B60)/B60</f>
        <v>0.37195036944095905</v>
      </c>
      <c r="H60" s="19">
        <v>23.065000000000001</v>
      </c>
      <c r="I60" s="140">
        <v>28.696999999999999</v>
      </c>
      <c r="J60" s="247">
        <f t="shared" si="21"/>
        <v>5.452412928523252E-4</v>
      </c>
      <c r="K60" s="215">
        <f t="shared" si="22"/>
        <v>6.7106452412727996E-4</v>
      </c>
      <c r="L60" s="52">
        <f t="shared" si="26"/>
        <v>0.24417949273791448</v>
      </c>
      <c r="N60" s="27">
        <f t="shared" ref="N60" si="45">(H60/B60)*10</f>
        <v>3.2155304614526696</v>
      </c>
      <c r="O60" s="152">
        <f t="shared" ref="O60" si="46">(I60/C60)*10</f>
        <v>2.9160654405040138</v>
      </c>
      <c r="P60" s="52">
        <f>(O60-N60)/N60</f>
        <v>-9.3130830057000138E-2</v>
      </c>
    </row>
    <row r="61" spans="1:16" ht="20.100000000000001" customHeight="1" thickBot="1" x14ac:dyDescent="0.3">
      <c r="A61" s="8" t="s">
        <v>17</v>
      </c>
      <c r="B61" s="19">
        <f>B62-SUM(B39:B60)</f>
        <v>175.95000000001164</v>
      </c>
      <c r="C61" s="140">
        <f>C62-SUM(C39:C60)</f>
        <v>167.81000000011409</v>
      </c>
      <c r="D61" s="247">
        <f t="shared" si="19"/>
        <v>5.0302578802659584E-4</v>
      </c>
      <c r="E61" s="215">
        <f t="shared" si="20"/>
        <v>4.904478980872417E-4</v>
      </c>
      <c r="F61" s="52">
        <f t="shared" si="25"/>
        <v>-4.6263142937749455E-2</v>
      </c>
      <c r="H61" s="196">
        <f>H62-SUM(H39:H60)</f>
        <v>101.56699999999546</v>
      </c>
      <c r="I61" s="142">
        <f>I62-SUM(I39:I60)</f>
        <v>55.496999999988475</v>
      </c>
      <c r="J61" s="247">
        <f t="shared" si="21"/>
        <v>2.4009764747942616E-3</v>
      </c>
      <c r="K61" s="215">
        <f t="shared" si="22"/>
        <v>1.2977686829802391E-3</v>
      </c>
      <c r="L61" s="52">
        <f t="shared" si="26"/>
        <v>-0.45359221006831985</v>
      </c>
      <c r="N61" s="27">
        <f t="shared" si="23"/>
        <v>5.772492185279269</v>
      </c>
      <c r="O61" s="152">
        <f t="shared" si="24"/>
        <v>3.3071330671563519</v>
      </c>
      <c r="P61" s="52">
        <f t="shared" si="8"/>
        <v>-0.42708747608354619</v>
      </c>
    </row>
    <row r="62" spans="1:16" ht="26.25" customHeight="1" thickBot="1" x14ac:dyDescent="0.3">
      <c r="A62" s="12" t="s">
        <v>18</v>
      </c>
      <c r="B62" s="17">
        <v>349783.25999999995</v>
      </c>
      <c r="C62" s="145">
        <v>342156.63000000006</v>
      </c>
      <c r="D62" s="253">
        <f>SUM(D39:D61)</f>
        <v>1.0000000000000002</v>
      </c>
      <c r="E62" s="254">
        <f>SUM(E39:E61)</f>
        <v>1</v>
      </c>
      <c r="F62" s="57">
        <f t="shared" si="25"/>
        <v>-2.1803873633060338E-2</v>
      </c>
      <c r="G62" s="1"/>
      <c r="H62" s="17">
        <v>42302.371999999996</v>
      </c>
      <c r="I62" s="145">
        <v>42763.398999999998</v>
      </c>
      <c r="J62" s="253">
        <f>SUM(J39:J61)</f>
        <v>1</v>
      </c>
      <c r="K62" s="254">
        <f>SUM(K39:K61)</f>
        <v>0.99999999999999989</v>
      </c>
      <c r="L62" s="57">
        <f t="shared" si="26"/>
        <v>1.0898372318223713E-2</v>
      </c>
      <c r="M62" s="1"/>
      <c r="N62" s="29">
        <f t="shared" si="23"/>
        <v>1.2093881222331795</v>
      </c>
      <c r="O62" s="146">
        <f t="shared" si="24"/>
        <v>1.2498193882725577</v>
      </c>
      <c r="P62" s="57">
        <f t="shared" si="8"/>
        <v>3.3431175067868517E-2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L37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158</v>
      </c>
      <c r="B68" s="39">
        <v>222746.67999999996</v>
      </c>
      <c r="C68" s="147">
        <v>241408.56000000008</v>
      </c>
      <c r="D68" s="247">
        <f>B68/$B$96</f>
        <v>0.45509716627661528</v>
      </c>
      <c r="E68" s="246">
        <f>C68/$C$96</f>
        <v>0.4748609389347731</v>
      </c>
      <c r="F68" s="61">
        <f t="shared" ref="F68:F88" si="47">(C68-B68)/B68</f>
        <v>8.3780732444587391E-2</v>
      </c>
      <c r="H68" s="19">
        <v>20044.297000000002</v>
      </c>
      <c r="I68" s="147">
        <v>22771.171999999995</v>
      </c>
      <c r="J68" s="245">
        <f>H68/$H$96</f>
        <v>0.3099106756476761</v>
      </c>
      <c r="K68" s="246">
        <f>I68/$I$96</f>
        <v>0.35595706794073445</v>
      </c>
      <c r="L68" s="61">
        <f t="shared" ref="L68:L83" si="48">(I68-H68)/H68</f>
        <v>0.13604243640971755</v>
      </c>
      <c r="N68" s="41">
        <f t="shared" ref="N68:N78" si="49">(H68/B68)*10</f>
        <v>0.8998696187076729</v>
      </c>
      <c r="O68" s="149">
        <f t="shared" ref="O68:O78" si="50">(I68/C68)*10</f>
        <v>0.94326282382033122</v>
      </c>
      <c r="P68" s="61">
        <f t="shared" si="8"/>
        <v>4.8221658127514597E-2</v>
      </c>
    </row>
    <row r="69" spans="1:16" ht="20.100000000000001" customHeight="1" x14ac:dyDescent="0.25">
      <c r="A69" s="38" t="s">
        <v>156</v>
      </c>
      <c r="B69" s="19">
        <v>45658.499999999978</v>
      </c>
      <c r="C69" s="140">
        <v>40941.720000000008</v>
      </c>
      <c r="D69" s="247">
        <f t="shared" ref="D69:D95" si="51">B69/$B$96</f>
        <v>9.3285583275318995E-2</v>
      </c>
      <c r="E69" s="215">
        <f t="shared" ref="E69:E95" si="52">C69/$C$96</f>
        <v>8.0534110309943341E-2</v>
      </c>
      <c r="F69" s="52">
        <f t="shared" si="47"/>
        <v>-0.10330562764873949</v>
      </c>
      <c r="H69" s="19">
        <v>8860.2930000000015</v>
      </c>
      <c r="I69" s="140">
        <v>7519.5299999999979</v>
      </c>
      <c r="J69" s="214">
        <f t="shared" ref="J69:J96" si="53">H69/$H$96</f>
        <v>0.1369915537604724</v>
      </c>
      <c r="K69" s="215">
        <f t="shared" ref="K69:K96" si="54">I69/$I$96</f>
        <v>0.11754466792892306</v>
      </c>
      <c r="L69" s="52">
        <f t="shared" si="48"/>
        <v>-0.15132264813364563</v>
      </c>
      <c r="N69" s="40">
        <f t="shared" si="49"/>
        <v>1.9405571799336392</v>
      </c>
      <c r="O69" s="143">
        <f t="shared" si="50"/>
        <v>1.8366424273332915</v>
      </c>
      <c r="P69" s="52">
        <f t="shared" si="8"/>
        <v>-5.3548925883184335E-2</v>
      </c>
    </row>
    <row r="70" spans="1:16" ht="20.100000000000001" customHeight="1" x14ac:dyDescent="0.25">
      <c r="A70" s="38" t="s">
        <v>155</v>
      </c>
      <c r="B70" s="19">
        <v>20045.519999999997</v>
      </c>
      <c r="C70" s="140">
        <v>18648.349999999991</v>
      </c>
      <c r="D70" s="247">
        <f t="shared" si="51"/>
        <v>4.0955310079329656E-2</v>
      </c>
      <c r="E70" s="215">
        <f t="shared" si="52"/>
        <v>3.668210021460825E-2</v>
      </c>
      <c r="F70" s="52">
        <f t="shared" si="47"/>
        <v>-6.9699863111558374E-2</v>
      </c>
      <c r="H70" s="19">
        <v>6182.246000000001</v>
      </c>
      <c r="I70" s="140">
        <v>5051.6539999999986</v>
      </c>
      <c r="J70" s="214">
        <f t="shared" si="53"/>
        <v>9.5585494212151373E-2</v>
      </c>
      <c r="K70" s="215">
        <f t="shared" si="54"/>
        <v>7.8967035429317503E-2</v>
      </c>
      <c r="L70" s="52">
        <f t="shared" si="48"/>
        <v>-0.18287722617314195</v>
      </c>
      <c r="N70" s="40">
        <f t="shared" si="49"/>
        <v>3.084103580251349</v>
      </c>
      <c r="O70" s="143">
        <f t="shared" si="50"/>
        <v>2.7089013237096049</v>
      </c>
      <c r="P70" s="52">
        <f t="shared" si="8"/>
        <v>-0.12165682726880586</v>
      </c>
    </row>
    <row r="71" spans="1:16" ht="20.100000000000001" customHeight="1" x14ac:dyDescent="0.25">
      <c r="A71" s="38" t="s">
        <v>165</v>
      </c>
      <c r="B71" s="19">
        <v>55884.329999999994</v>
      </c>
      <c r="C71" s="140">
        <v>65169.499999999985</v>
      </c>
      <c r="D71" s="247">
        <f t="shared" si="51"/>
        <v>0.11417813375385547</v>
      </c>
      <c r="E71" s="215">
        <f t="shared" si="52"/>
        <v>0.12819118742065186</v>
      </c>
      <c r="F71" s="52">
        <f t="shared" si="47"/>
        <v>0.16614979547934083</v>
      </c>
      <c r="H71" s="19">
        <v>4189.2619999999997</v>
      </c>
      <c r="I71" s="140">
        <v>4752.3290000000006</v>
      </c>
      <c r="J71" s="214">
        <f t="shared" si="53"/>
        <v>6.4771391926847555E-2</v>
      </c>
      <c r="K71" s="215">
        <f t="shared" si="54"/>
        <v>7.428801190951978E-2</v>
      </c>
      <c r="L71" s="52">
        <f t="shared" si="48"/>
        <v>0.13440720585153207</v>
      </c>
      <c r="N71" s="40">
        <f t="shared" si="49"/>
        <v>0.74963088937453493</v>
      </c>
      <c r="O71" s="143">
        <f t="shared" si="50"/>
        <v>0.72922594158310272</v>
      </c>
      <c r="P71" s="52">
        <f t="shared" si="8"/>
        <v>-2.7219993306915834E-2</v>
      </c>
    </row>
    <row r="72" spans="1:16" ht="20.100000000000001" customHeight="1" x14ac:dyDescent="0.25">
      <c r="A72" s="38" t="s">
        <v>157</v>
      </c>
      <c r="B72" s="19">
        <v>21944.140000000007</v>
      </c>
      <c r="C72" s="140">
        <v>20858.749999999985</v>
      </c>
      <c r="D72" s="247">
        <f t="shared" si="51"/>
        <v>4.48344097895301E-2</v>
      </c>
      <c r="E72" s="215">
        <f t="shared" si="52"/>
        <v>4.1030051337059829E-2</v>
      </c>
      <c r="F72" s="52">
        <f t="shared" si="47"/>
        <v>-4.94614963265829E-2</v>
      </c>
      <c r="H72" s="19">
        <v>4597.2360000000008</v>
      </c>
      <c r="I72" s="140">
        <v>4362.8340000000017</v>
      </c>
      <c r="J72" s="214">
        <f t="shared" si="53"/>
        <v>7.1079195986360616E-2</v>
      </c>
      <c r="K72" s="215">
        <f t="shared" si="54"/>
        <v>6.8199458444745273E-2</v>
      </c>
      <c r="L72" s="52">
        <f t="shared" si="48"/>
        <v>-5.0987593414825581E-2</v>
      </c>
      <c r="N72" s="40">
        <f t="shared" si="49"/>
        <v>2.0949720517641608</v>
      </c>
      <c r="O72" s="143">
        <f t="shared" si="50"/>
        <v>2.0916085575597791</v>
      </c>
      <c r="P72" s="52">
        <f t="shared" ref="P72:P78" si="55">(O72-N72)/N72</f>
        <v>-1.6055079119309831E-3</v>
      </c>
    </row>
    <row r="73" spans="1:16" ht="20.100000000000001" customHeight="1" x14ac:dyDescent="0.25">
      <c r="A73" s="38" t="s">
        <v>161</v>
      </c>
      <c r="B73" s="19">
        <v>20830.280000000002</v>
      </c>
      <c r="C73" s="140">
        <v>17722.530000000002</v>
      </c>
      <c r="D73" s="247">
        <f t="shared" si="51"/>
        <v>4.2558665299740749E-2</v>
      </c>
      <c r="E73" s="215">
        <f t="shared" si="52"/>
        <v>3.4860972767907165E-2</v>
      </c>
      <c r="F73" s="52">
        <f t="shared" si="47"/>
        <v>-0.14919386585297939</v>
      </c>
      <c r="H73" s="19">
        <v>4203.9250000000002</v>
      </c>
      <c r="I73" s="140">
        <v>3329.8479999999995</v>
      </c>
      <c r="J73" s="214">
        <f t="shared" si="53"/>
        <v>6.4998100812523218E-2</v>
      </c>
      <c r="K73" s="215">
        <f t="shared" si="54"/>
        <v>5.2051907155605287E-2</v>
      </c>
      <c r="L73" s="52">
        <f t="shared" si="48"/>
        <v>-0.20791926592410678</v>
      </c>
      <c r="N73" s="40">
        <f t="shared" si="49"/>
        <v>2.0181797844292055</v>
      </c>
      <c r="O73" s="143">
        <f t="shared" si="50"/>
        <v>1.878878467126307</v>
      </c>
      <c r="P73" s="52">
        <f t="shared" si="55"/>
        <v>-6.9023244795951913E-2</v>
      </c>
    </row>
    <row r="74" spans="1:16" ht="20.100000000000001" customHeight="1" x14ac:dyDescent="0.25">
      <c r="A74" s="38" t="s">
        <v>166</v>
      </c>
      <c r="B74" s="19">
        <v>16570.740000000002</v>
      </c>
      <c r="C74" s="140">
        <v>23858.350000000006</v>
      </c>
      <c r="D74" s="247">
        <f t="shared" si="51"/>
        <v>3.3855933642227852E-2</v>
      </c>
      <c r="E74" s="215">
        <f t="shared" si="52"/>
        <v>4.693039253634769E-2</v>
      </c>
      <c r="F74" s="52">
        <f t="shared" si="47"/>
        <v>0.4397878429086452</v>
      </c>
      <c r="H74" s="19">
        <v>1606.3220000000003</v>
      </c>
      <c r="I74" s="140">
        <v>2260.7069999999994</v>
      </c>
      <c r="J74" s="214">
        <f t="shared" si="53"/>
        <v>2.4835809224325826E-2</v>
      </c>
      <c r="K74" s="215">
        <f t="shared" si="54"/>
        <v>3.5339183911706165E-2</v>
      </c>
      <c r="L74" s="52">
        <f t="shared" si="48"/>
        <v>0.40738096097793525</v>
      </c>
      <c r="N74" s="40">
        <f t="shared" si="49"/>
        <v>0.96937252047886835</v>
      </c>
      <c r="O74" s="143">
        <f t="shared" si="50"/>
        <v>0.94755379143989371</v>
      </c>
      <c r="P74" s="52">
        <f t="shared" si="55"/>
        <v>-2.2508095265787217E-2</v>
      </c>
    </row>
    <row r="75" spans="1:16" ht="20.100000000000001" customHeight="1" x14ac:dyDescent="0.25">
      <c r="A75" s="38" t="s">
        <v>159</v>
      </c>
      <c r="B75" s="19">
        <v>8818.8000000000029</v>
      </c>
      <c r="C75" s="140">
        <v>8749.2800000000043</v>
      </c>
      <c r="D75" s="247">
        <f t="shared" si="51"/>
        <v>1.801782585473425E-2</v>
      </c>
      <c r="E75" s="215">
        <f t="shared" si="52"/>
        <v>1.7210207110316355E-2</v>
      </c>
      <c r="F75" s="52">
        <f t="shared" si="47"/>
        <v>-7.8831587063998045E-3</v>
      </c>
      <c r="H75" s="19">
        <v>1882.077</v>
      </c>
      <c r="I75" s="140">
        <v>1998.6959999999999</v>
      </c>
      <c r="J75" s="214">
        <f t="shared" si="53"/>
        <v>2.9099337067842852E-2</v>
      </c>
      <c r="K75" s="215">
        <f t="shared" si="54"/>
        <v>3.1243449738330303E-2</v>
      </c>
      <c r="L75" s="52">
        <f t="shared" si="48"/>
        <v>6.1962927127848601E-2</v>
      </c>
      <c r="N75" s="40">
        <f t="shared" si="49"/>
        <v>2.1341645121785269</v>
      </c>
      <c r="O75" s="143">
        <f t="shared" si="50"/>
        <v>2.2844119744710407</v>
      </c>
      <c r="P75" s="52">
        <f t="shared" si="55"/>
        <v>7.0401068631369579E-2</v>
      </c>
    </row>
    <row r="76" spans="1:16" ht="20.100000000000001" customHeight="1" x14ac:dyDescent="0.25">
      <c r="A76" s="38" t="s">
        <v>168</v>
      </c>
      <c r="B76" s="19">
        <v>20333.569999999996</v>
      </c>
      <c r="C76" s="140">
        <v>20711.780000000002</v>
      </c>
      <c r="D76" s="247">
        <f t="shared" si="51"/>
        <v>4.1543829462630806E-2</v>
      </c>
      <c r="E76" s="215">
        <f t="shared" si="52"/>
        <v>4.074095507553855E-2</v>
      </c>
      <c r="F76" s="52">
        <f t="shared" si="47"/>
        <v>1.8600275308271321E-2</v>
      </c>
      <c r="H76" s="19">
        <v>774.76</v>
      </c>
      <c r="I76" s="140">
        <v>994.48900000000003</v>
      </c>
      <c r="J76" s="214">
        <f t="shared" si="53"/>
        <v>1.1978788533456351E-2</v>
      </c>
      <c r="K76" s="215">
        <f t="shared" si="54"/>
        <v>1.5545769385050236E-2</v>
      </c>
      <c r="L76" s="52">
        <f t="shared" si="48"/>
        <v>0.28360911766224384</v>
      </c>
      <c r="N76" s="40">
        <f t="shared" si="49"/>
        <v>0.38102507331472052</v>
      </c>
      <c r="O76" s="143">
        <f t="shared" si="50"/>
        <v>0.48015622027657689</v>
      </c>
      <c r="P76" s="52">
        <f t="shared" si="55"/>
        <v>0.2601696158719079</v>
      </c>
    </row>
    <row r="77" spans="1:16" ht="20.100000000000001" customHeight="1" x14ac:dyDescent="0.25">
      <c r="A77" s="38" t="s">
        <v>211</v>
      </c>
      <c r="B77" s="19">
        <v>2793.48</v>
      </c>
      <c r="C77" s="140">
        <v>3107.29</v>
      </c>
      <c r="D77" s="247">
        <f t="shared" si="51"/>
        <v>5.7074019332202814E-3</v>
      </c>
      <c r="E77" s="215">
        <f t="shared" si="52"/>
        <v>6.1121720246482998E-3</v>
      </c>
      <c r="F77" s="52">
        <f t="shared" si="47"/>
        <v>0.11233658375932526</v>
      </c>
      <c r="H77" s="19">
        <v>693.48099999999999</v>
      </c>
      <c r="I77" s="140">
        <v>764.34100000000012</v>
      </c>
      <c r="J77" s="214">
        <f t="shared" si="53"/>
        <v>1.0722110396729108E-2</v>
      </c>
      <c r="K77" s="215">
        <f t="shared" si="54"/>
        <v>1.1948114979188995E-2</v>
      </c>
      <c r="L77" s="52">
        <f t="shared" si="48"/>
        <v>0.10218016066770413</v>
      </c>
      <c r="N77" s="40">
        <f t="shared" si="49"/>
        <v>2.4824985322966335</v>
      </c>
      <c r="O77" s="143">
        <f t="shared" si="50"/>
        <v>2.4598315574021097</v>
      </c>
      <c r="P77" s="52">
        <f t="shared" si="55"/>
        <v>-9.1307102903114123E-3</v>
      </c>
    </row>
    <row r="78" spans="1:16" ht="20.100000000000001" customHeight="1" x14ac:dyDescent="0.25">
      <c r="A78" s="38" t="s">
        <v>169</v>
      </c>
      <c r="B78" s="19">
        <v>5281.3</v>
      </c>
      <c r="C78" s="140">
        <v>3399.6700000000014</v>
      </c>
      <c r="D78" s="247">
        <f t="shared" si="51"/>
        <v>1.0790305221414248E-2</v>
      </c>
      <c r="E78" s="215">
        <f t="shared" si="52"/>
        <v>6.6872959611224232E-3</v>
      </c>
      <c r="F78" s="52">
        <f t="shared" si="47"/>
        <v>-0.35628159733398951</v>
      </c>
      <c r="H78" s="19">
        <v>922.9150000000003</v>
      </c>
      <c r="I78" s="140">
        <v>744.54899999999998</v>
      </c>
      <c r="J78" s="214">
        <f t="shared" si="53"/>
        <v>1.4269455856465062E-2</v>
      </c>
      <c r="K78" s="215">
        <f t="shared" si="54"/>
        <v>1.1638728080320413E-2</v>
      </c>
      <c r="L78" s="52">
        <f t="shared" si="48"/>
        <v>-0.19326373501351723</v>
      </c>
      <c r="N78" s="40">
        <f t="shared" si="49"/>
        <v>1.7475148164277741</v>
      </c>
      <c r="O78" s="143">
        <f t="shared" si="50"/>
        <v>2.1900625648960039</v>
      </c>
      <c r="P78" s="52">
        <f t="shared" si="55"/>
        <v>0.2532440608274068</v>
      </c>
    </row>
    <row r="79" spans="1:16" ht="20.100000000000001" customHeight="1" x14ac:dyDescent="0.25">
      <c r="A79" s="38" t="s">
        <v>160</v>
      </c>
      <c r="B79" s="19">
        <v>5282.4599999999991</v>
      </c>
      <c r="C79" s="140">
        <v>2644.1600000000008</v>
      </c>
      <c r="D79" s="247">
        <f t="shared" si="51"/>
        <v>1.0792675235247363E-2</v>
      </c>
      <c r="E79" s="215">
        <f t="shared" si="52"/>
        <v>5.2011755519098812E-3</v>
      </c>
      <c r="F79" s="52">
        <f t="shared" si="47"/>
        <v>-0.49944533418142284</v>
      </c>
      <c r="H79" s="19">
        <v>1562.3229999999994</v>
      </c>
      <c r="I79" s="140">
        <v>662.06900000000007</v>
      </c>
      <c r="J79" s="214">
        <f t="shared" si="53"/>
        <v>2.4155527954405388E-2</v>
      </c>
      <c r="K79" s="215">
        <f t="shared" si="54"/>
        <v>1.0349407576142949E-2</v>
      </c>
      <c r="L79" s="52">
        <f t="shared" si="48"/>
        <v>-0.57622783508915865</v>
      </c>
      <c r="N79" s="40">
        <f t="shared" ref="N79:N83" si="56">(H79/B79)*10</f>
        <v>2.9575671183501617</v>
      </c>
      <c r="O79" s="143">
        <f t="shared" ref="O79:O83" si="57">(I79/C79)*10</f>
        <v>2.5038915950623259</v>
      </c>
      <c r="P79" s="52">
        <f t="shared" ref="P79:P83" si="58">(O79-N79)/N79</f>
        <v>-0.15339483607084206</v>
      </c>
    </row>
    <row r="80" spans="1:16" ht="20.100000000000001" customHeight="1" x14ac:dyDescent="0.25">
      <c r="A80" s="38" t="s">
        <v>198</v>
      </c>
      <c r="B80" s="19">
        <v>2973.2799999999993</v>
      </c>
      <c r="C80" s="140">
        <v>4161.5200000000004</v>
      </c>
      <c r="D80" s="247">
        <f t="shared" si="51"/>
        <v>6.0747540773534066E-3</v>
      </c>
      <c r="E80" s="215">
        <f t="shared" si="52"/>
        <v>8.1858874208761961E-3</v>
      </c>
      <c r="F80" s="52">
        <f t="shared" si="47"/>
        <v>0.39963945541624113</v>
      </c>
      <c r="H80" s="19">
        <v>488.44299999999998</v>
      </c>
      <c r="I80" s="140">
        <v>593.827</v>
      </c>
      <c r="J80" s="214">
        <f t="shared" si="53"/>
        <v>7.5519585518702822E-3</v>
      </c>
      <c r="K80" s="215">
        <f t="shared" si="54"/>
        <v>9.2826543044882606E-3</v>
      </c>
      <c r="L80" s="52">
        <f t="shared" si="48"/>
        <v>0.21575496014888129</v>
      </c>
      <c r="N80" s="40">
        <f t="shared" si="56"/>
        <v>1.6427749825108973</v>
      </c>
      <c r="O80" s="143">
        <f t="shared" si="57"/>
        <v>1.4269473653857243</v>
      </c>
      <c r="P80" s="52">
        <f t="shared" si="58"/>
        <v>-0.13137990255688672</v>
      </c>
    </row>
    <row r="81" spans="1:16" ht="20.100000000000001" customHeight="1" x14ac:dyDescent="0.25">
      <c r="A81" s="38" t="s">
        <v>164</v>
      </c>
      <c r="B81" s="19">
        <v>2236.2899999999995</v>
      </c>
      <c r="C81" s="140">
        <v>2359.44</v>
      </c>
      <c r="D81" s="247">
        <f t="shared" si="51"/>
        <v>4.5689984783285299E-3</v>
      </c>
      <c r="E81" s="215">
        <f t="shared" si="52"/>
        <v>4.64111916230419E-3</v>
      </c>
      <c r="F81" s="52">
        <f t="shared" si="47"/>
        <v>5.5068886414552931E-2</v>
      </c>
      <c r="H81" s="19">
        <v>455.75099999999998</v>
      </c>
      <c r="I81" s="140">
        <v>581.29500000000007</v>
      </c>
      <c r="J81" s="214">
        <f t="shared" si="53"/>
        <v>7.0464980805814252E-3</v>
      </c>
      <c r="K81" s="215">
        <f t="shared" si="54"/>
        <v>9.0867551221610072E-3</v>
      </c>
      <c r="L81" s="52">
        <f t="shared" si="48"/>
        <v>0.27546620852175879</v>
      </c>
      <c r="N81" s="40">
        <f t="shared" si="56"/>
        <v>2.0379780797660412</v>
      </c>
      <c r="O81" s="143">
        <f t="shared" si="57"/>
        <v>2.4636990133251961</v>
      </c>
      <c r="P81" s="52">
        <f t="shared" si="58"/>
        <v>0.20889377456308436</v>
      </c>
    </row>
    <row r="82" spans="1:16" ht="20.100000000000001" customHeight="1" x14ac:dyDescent="0.25">
      <c r="A82" s="38" t="s">
        <v>163</v>
      </c>
      <c r="B82" s="19">
        <v>1705.29</v>
      </c>
      <c r="C82" s="140">
        <v>2170.3399999999997</v>
      </c>
      <c r="D82" s="247">
        <f t="shared" si="51"/>
        <v>3.4841042150655149E-3</v>
      </c>
      <c r="E82" s="215">
        <f t="shared" si="52"/>
        <v>4.2691513930065072E-3</v>
      </c>
      <c r="F82" s="52">
        <f t="shared" si="47"/>
        <v>0.27271021351207109</v>
      </c>
      <c r="H82" s="19">
        <v>568.25599999999986</v>
      </c>
      <c r="I82" s="140">
        <v>499.94</v>
      </c>
      <c r="J82" s="214">
        <f t="shared" si="53"/>
        <v>8.7859704384167618E-3</v>
      </c>
      <c r="K82" s="215">
        <f t="shared" si="54"/>
        <v>7.8150205244723811E-3</v>
      </c>
      <c r="L82" s="52">
        <f t="shared" si="48"/>
        <v>-0.12022046401621783</v>
      </c>
      <c r="N82" s="40">
        <f t="shared" si="56"/>
        <v>3.3323129790240946</v>
      </c>
      <c r="O82" s="143">
        <f t="shared" si="57"/>
        <v>2.3035100491167286</v>
      </c>
      <c r="P82" s="52">
        <f t="shared" si="58"/>
        <v>-0.30873538481630336</v>
      </c>
    </row>
    <row r="83" spans="1:16" ht="20.100000000000001" customHeight="1" x14ac:dyDescent="0.25">
      <c r="A83" s="38" t="s">
        <v>229</v>
      </c>
      <c r="B83" s="19">
        <v>2313.6600000000003</v>
      </c>
      <c r="C83" s="140">
        <v>1816.04</v>
      </c>
      <c r="D83" s="247">
        <f t="shared" si="51"/>
        <v>4.7270743147666845E-3</v>
      </c>
      <c r="E83" s="215">
        <f t="shared" si="52"/>
        <v>3.5722281742747858E-3</v>
      </c>
      <c r="F83" s="52">
        <f t="shared" si="47"/>
        <v>-0.21507913868070516</v>
      </c>
      <c r="H83" s="19">
        <v>628.47900000000016</v>
      </c>
      <c r="I83" s="140">
        <v>469.86099999999999</v>
      </c>
      <c r="J83" s="214">
        <f t="shared" si="53"/>
        <v>9.7170956666814447E-3</v>
      </c>
      <c r="K83" s="215">
        <f t="shared" si="54"/>
        <v>7.3448280966698356E-3</v>
      </c>
      <c r="L83" s="52">
        <f t="shared" si="48"/>
        <v>-0.25238393009153864</v>
      </c>
      <c r="N83" s="40">
        <f t="shared" si="56"/>
        <v>2.7163844298643709</v>
      </c>
      <c r="O83" s="143">
        <f t="shared" si="57"/>
        <v>2.5872833197506662</v>
      </c>
      <c r="P83" s="52">
        <f t="shared" si="58"/>
        <v>-4.7526818624914133E-2</v>
      </c>
    </row>
    <row r="84" spans="1:16" ht="20.100000000000001" customHeight="1" x14ac:dyDescent="0.25">
      <c r="A84" s="38" t="s">
        <v>230</v>
      </c>
      <c r="B84" s="19">
        <v>1082.77</v>
      </c>
      <c r="C84" s="140">
        <v>1495.5</v>
      </c>
      <c r="D84" s="247">
        <f t="shared" si="51"/>
        <v>2.2122240328310652E-3</v>
      </c>
      <c r="E84" s="215">
        <f t="shared" si="52"/>
        <v>2.9417123161537971E-3</v>
      </c>
      <c r="F84" s="52">
        <f t="shared" si="47"/>
        <v>0.38117975193254339</v>
      </c>
      <c r="H84" s="19">
        <v>324.11700000000002</v>
      </c>
      <c r="I84" s="140">
        <v>446.98800000000006</v>
      </c>
      <c r="J84" s="214">
        <f t="shared" si="53"/>
        <v>5.0112667188526409E-3</v>
      </c>
      <c r="K84" s="215">
        <f t="shared" si="54"/>
        <v>6.9872792618971506E-3</v>
      </c>
      <c r="L84" s="52">
        <f t="shared" ref="L84:L94" si="59">(I84-H84)/H84</f>
        <v>0.37909458621423753</v>
      </c>
      <c r="N84" s="40">
        <f t="shared" ref="N84:N91" si="60">(H84/B84)*10</f>
        <v>2.9934058017861598</v>
      </c>
      <c r="O84" s="143">
        <f t="shared" ref="O84:O91" si="61">(I84/C84)*10</f>
        <v>2.98888665997994</v>
      </c>
      <c r="P84" s="52">
        <f t="shared" ref="P84:P91" si="62">(O84-N84)/N84</f>
        <v>-1.5096990202675673E-3</v>
      </c>
    </row>
    <row r="85" spans="1:16" ht="20.100000000000001" customHeight="1" x14ac:dyDescent="0.25">
      <c r="A85" s="38" t="s">
        <v>167</v>
      </c>
      <c r="B85" s="19">
        <v>3656.4700000000003</v>
      </c>
      <c r="C85" s="140">
        <v>3351.170000000001</v>
      </c>
      <c r="D85" s="247">
        <f t="shared" si="51"/>
        <v>7.470590069290621E-3</v>
      </c>
      <c r="E85" s="215">
        <f t="shared" si="52"/>
        <v>6.5918943915246565E-3</v>
      </c>
      <c r="F85" s="52">
        <f t="shared" si="47"/>
        <v>-8.3495830678222235E-2</v>
      </c>
      <c r="H85" s="19">
        <v>454.096</v>
      </c>
      <c r="I85" s="140">
        <v>419.25400000000002</v>
      </c>
      <c r="J85" s="214">
        <f t="shared" si="53"/>
        <v>7.020909646714331E-3</v>
      </c>
      <c r="K85" s="215">
        <f t="shared" si="54"/>
        <v>6.5537436791757893E-3</v>
      </c>
      <c r="L85" s="52">
        <f t="shared" si="59"/>
        <v>-7.6728268912300446E-2</v>
      </c>
      <c r="N85" s="40">
        <f t="shared" si="60"/>
        <v>1.2418972396874581</v>
      </c>
      <c r="O85" s="143">
        <f t="shared" si="61"/>
        <v>1.2510675376062685</v>
      </c>
      <c r="P85" s="52">
        <f t="shared" si="62"/>
        <v>7.3841036325342441E-3</v>
      </c>
    </row>
    <row r="86" spans="1:16" ht="20.100000000000001" customHeight="1" x14ac:dyDescent="0.25">
      <c r="A86" s="38" t="s">
        <v>217</v>
      </c>
      <c r="B86" s="19">
        <v>65.52000000000001</v>
      </c>
      <c r="C86" s="140">
        <v>90.800000000000026</v>
      </c>
      <c r="D86" s="247">
        <f t="shared" si="51"/>
        <v>1.3386491926363996E-4</v>
      </c>
      <c r="E86" s="215">
        <f t="shared" si="52"/>
        <v>1.786074746283951E-4</v>
      </c>
      <c r="F86" s="52">
        <f t="shared" si="47"/>
        <v>0.38583638583638602</v>
      </c>
      <c r="H86" s="19">
        <v>99.710999999999999</v>
      </c>
      <c r="I86" s="140">
        <v>410.53900000000004</v>
      </c>
      <c r="J86" s="214">
        <f t="shared" si="53"/>
        <v>1.5416606219467528E-3</v>
      </c>
      <c r="K86" s="215">
        <f t="shared" si="54"/>
        <v>6.4175115235755639E-3</v>
      </c>
      <c r="L86" s="52">
        <f t="shared" si="59"/>
        <v>3.1172889651091658</v>
      </c>
      <c r="N86" s="40">
        <f t="shared" si="60"/>
        <v>15.218406593406591</v>
      </c>
      <c r="O86" s="143">
        <f t="shared" si="61"/>
        <v>45.2135462555066</v>
      </c>
      <c r="P86" s="52">
        <f t="shared" si="62"/>
        <v>1.9709776761448514</v>
      </c>
    </row>
    <row r="87" spans="1:16" ht="20.100000000000001" customHeight="1" x14ac:dyDescent="0.25">
      <c r="A87" s="38" t="s">
        <v>173</v>
      </c>
      <c r="B87" s="19">
        <v>1746.15</v>
      </c>
      <c r="C87" s="140">
        <v>1444.97</v>
      </c>
      <c r="D87" s="247">
        <f t="shared" si="51"/>
        <v>3.5675859092216861E-3</v>
      </c>
      <c r="E87" s="215">
        <f t="shared" si="52"/>
        <v>2.8423176499316298E-3</v>
      </c>
      <c r="F87" s="52">
        <f t="shared" si="47"/>
        <v>-0.17248231824299176</v>
      </c>
      <c r="H87" s="19">
        <v>318.73999999999995</v>
      </c>
      <c r="I87" s="140">
        <v>398.26100000000002</v>
      </c>
      <c r="J87" s="214">
        <f t="shared" si="53"/>
        <v>4.9281313660409368E-3</v>
      </c>
      <c r="K87" s="215">
        <f t="shared" si="54"/>
        <v>6.2255828481355673E-3</v>
      </c>
      <c r="L87" s="52">
        <f t="shared" si="59"/>
        <v>0.24948547405408825</v>
      </c>
      <c r="N87" s="40">
        <f t="shared" si="60"/>
        <v>1.8253872805887235</v>
      </c>
      <c r="O87" s="143">
        <f t="shared" si="61"/>
        <v>2.7561887098002034</v>
      </c>
      <c r="P87" s="52">
        <f t="shared" si="62"/>
        <v>0.50991997101638509</v>
      </c>
    </row>
    <row r="88" spans="1:16" ht="20.100000000000001" customHeight="1" x14ac:dyDescent="0.25">
      <c r="A88" s="38" t="s">
        <v>200</v>
      </c>
      <c r="B88" s="19">
        <v>3364.4700000000003</v>
      </c>
      <c r="C88" s="140">
        <v>1935.85</v>
      </c>
      <c r="D88" s="247">
        <f t="shared" si="51"/>
        <v>6.8740003802646313E-3</v>
      </c>
      <c r="E88" s="215">
        <f t="shared" si="52"/>
        <v>3.8078995568213495E-3</v>
      </c>
      <c r="F88" s="52">
        <f t="shared" si="47"/>
        <v>-0.42461962805434444</v>
      </c>
      <c r="H88" s="19">
        <v>705.30899999999974</v>
      </c>
      <c r="I88" s="140">
        <v>363.82400000000001</v>
      </c>
      <c r="J88" s="214">
        <f t="shared" si="53"/>
        <v>1.0904986527109766E-2</v>
      </c>
      <c r="K88" s="215">
        <f t="shared" si="54"/>
        <v>5.6872665265744688E-3</v>
      </c>
      <c r="L88" s="52">
        <f t="shared" si="59"/>
        <v>-0.48416367861462117</v>
      </c>
      <c r="N88" s="40">
        <f t="shared" si="60"/>
        <v>2.096345040972277</v>
      </c>
      <c r="O88" s="143">
        <f t="shared" si="61"/>
        <v>1.8794018131570112</v>
      </c>
      <c r="P88" s="52">
        <f t="shared" si="62"/>
        <v>-0.10348641257769685</v>
      </c>
    </row>
    <row r="89" spans="1:16" ht="20.100000000000001" customHeight="1" x14ac:dyDescent="0.25">
      <c r="A89" s="38" t="s">
        <v>215</v>
      </c>
      <c r="B89" s="19">
        <v>1348.2099999999996</v>
      </c>
      <c r="C89" s="140">
        <v>1099.8599999999997</v>
      </c>
      <c r="D89" s="247">
        <f t="shared" si="51"/>
        <v>2.7545485775401697E-3</v>
      </c>
      <c r="E89" s="215">
        <f t="shared" si="52"/>
        <v>2.1634715533566796E-3</v>
      </c>
      <c r="F89" s="52">
        <f t="shared" ref="F89:F94" si="63">(C89-B89)/B89</f>
        <v>-0.18420720807589322</v>
      </c>
      <c r="H89" s="19">
        <v>456.12299999999993</v>
      </c>
      <c r="I89" s="140">
        <v>319.52999999999997</v>
      </c>
      <c r="J89" s="214">
        <f t="shared" si="53"/>
        <v>7.0522496802180156E-3</v>
      </c>
      <c r="K89" s="215">
        <f t="shared" si="54"/>
        <v>4.9948664003373602E-3</v>
      </c>
      <c r="L89" s="52">
        <f t="shared" si="59"/>
        <v>-0.2994652758137607</v>
      </c>
      <c r="N89" s="40">
        <f t="shared" si="60"/>
        <v>3.3831747279726461</v>
      </c>
      <c r="O89" s="143">
        <f t="shared" si="61"/>
        <v>2.9051879330096564</v>
      </c>
      <c r="P89" s="52">
        <f t="shared" si="62"/>
        <v>-0.14128350836003714</v>
      </c>
    </row>
    <row r="90" spans="1:16" ht="20.100000000000001" customHeight="1" x14ac:dyDescent="0.25">
      <c r="A90" s="38" t="s">
        <v>218</v>
      </c>
      <c r="B90" s="19">
        <v>70.399999999999991</v>
      </c>
      <c r="C90" s="140">
        <v>392.19</v>
      </c>
      <c r="D90" s="247">
        <f t="shared" si="51"/>
        <v>1.4383532228571809E-4</v>
      </c>
      <c r="E90" s="215">
        <f t="shared" si="52"/>
        <v>7.7145446557830679E-4</v>
      </c>
      <c r="F90" s="52">
        <f t="shared" si="63"/>
        <v>4.5708806818181831</v>
      </c>
      <c r="H90" s="19">
        <v>185.084</v>
      </c>
      <c r="I90" s="140">
        <v>294.99800000000005</v>
      </c>
      <c r="J90" s="214">
        <f t="shared" si="53"/>
        <v>2.8616372772551956E-3</v>
      </c>
      <c r="K90" s="215">
        <f t="shared" si="54"/>
        <v>4.6113842154624635E-3</v>
      </c>
      <c r="L90" s="52">
        <f t="shared" si="59"/>
        <v>0.59386008515052646</v>
      </c>
      <c r="N90" s="40">
        <f t="shared" si="60"/>
        <v>26.290340909090911</v>
      </c>
      <c r="O90" s="143">
        <f t="shared" si="61"/>
        <v>7.5218134067671292</v>
      </c>
      <c r="P90" s="52">
        <f t="shared" si="62"/>
        <v>-0.71389441343584215</v>
      </c>
    </row>
    <row r="91" spans="1:16" ht="20.100000000000001" customHeight="1" x14ac:dyDescent="0.25">
      <c r="A91" s="38" t="s">
        <v>231</v>
      </c>
      <c r="B91" s="19">
        <v>712.59</v>
      </c>
      <c r="C91" s="140">
        <v>1452.21</v>
      </c>
      <c r="D91" s="247">
        <f t="shared" si="51"/>
        <v>1.4559035839144868E-3</v>
      </c>
      <c r="E91" s="215">
        <f t="shared" si="52"/>
        <v>2.8565590388777706E-3</v>
      </c>
      <c r="F91" s="52">
        <f t="shared" si="63"/>
        <v>1.0379320506883341</v>
      </c>
      <c r="H91" s="19">
        <v>105.13200000000001</v>
      </c>
      <c r="I91" s="140">
        <v>280.58799999999997</v>
      </c>
      <c r="J91" s="214">
        <f t="shared" si="53"/>
        <v>1.6254762714896652E-3</v>
      </c>
      <c r="K91" s="215">
        <f t="shared" si="54"/>
        <v>4.3861282932365015E-3</v>
      </c>
      <c r="L91" s="52">
        <f t="shared" si="59"/>
        <v>1.6689114636837494</v>
      </c>
      <c r="N91" s="40">
        <f t="shared" si="60"/>
        <v>1.4753504820443732</v>
      </c>
      <c r="O91" s="143">
        <f t="shared" si="61"/>
        <v>1.9321447999944907</v>
      </c>
      <c r="P91" s="52">
        <f t="shared" si="62"/>
        <v>0.30961749327328902</v>
      </c>
    </row>
    <row r="92" spans="1:16" ht="20.100000000000001" customHeight="1" x14ac:dyDescent="0.25">
      <c r="A92" s="38" t="s">
        <v>162</v>
      </c>
      <c r="B92" s="19">
        <v>139.07</v>
      </c>
      <c r="C92" s="140">
        <v>133.55999999999997</v>
      </c>
      <c r="D92" s="247">
        <f t="shared" si="51"/>
        <v>2.8413605497549458E-4</v>
      </c>
      <c r="E92" s="215">
        <f t="shared" si="52"/>
        <v>2.6271821928819866E-4</v>
      </c>
      <c r="F92" s="52">
        <f t="shared" si="63"/>
        <v>-3.9620335083051843E-2</v>
      </c>
      <c r="H92" s="19">
        <v>213.71900000000002</v>
      </c>
      <c r="I92" s="140">
        <v>213.316</v>
      </c>
      <c r="J92" s="214">
        <f t="shared" si="53"/>
        <v>3.3043712976686432E-3</v>
      </c>
      <c r="K92" s="215">
        <f t="shared" si="54"/>
        <v>3.3345379809544156E-3</v>
      </c>
      <c r="L92" s="52">
        <f t="shared" si="59"/>
        <v>-1.8856535918660483E-3</v>
      </c>
      <c r="N92" s="40">
        <f t="shared" ref="N92:N93" si="64">(H92/B92)*10</f>
        <v>15.367728482059398</v>
      </c>
      <c r="O92" s="143">
        <f t="shared" ref="O92:O93" si="65">(I92/C92)*10</f>
        <v>15.971548367774787</v>
      </c>
      <c r="P92" s="52">
        <f t="shared" ref="P92:P93" si="66">(O92-N92)/N92</f>
        <v>3.9291420747074E-2</v>
      </c>
    </row>
    <row r="93" spans="1:16" ht="20.100000000000001" customHeight="1" x14ac:dyDescent="0.25">
      <c r="A93" s="38" t="s">
        <v>223</v>
      </c>
      <c r="B93" s="19">
        <v>1376.1399999999999</v>
      </c>
      <c r="C93" s="140">
        <v>439.1099999999999</v>
      </c>
      <c r="D93" s="247">
        <f t="shared" si="51"/>
        <v>2.8116127899185809E-3</v>
      </c>
      <c r="E93" s="215">
        <f t="shared" si="52"/>
        <v>8.6374810775412475E-4</v>
      </c>
      <c r="F93" s="52">
        <f t="shared" si="63"/>
        <v>-0.6809118258316742</v>
      </c>
      <c r="H93" s="19">
        <v>550.072</v>
      </c>
      <c r="I93" s="140">
        <v>172.19900000000001</v>
      </c>
      <c r="J93" s="214">
        <f t="shared" si="53"/>
        <v>8.5048223529549816E-3</v>
      </c>
      <c r="K93" s="215">
        <f t="shared" si="54"/>
        <v>2.6918004546417967E-3</v>
      </c>
      <c r="L93" s="52">
        <f t="shared" si="59"/>
        <v>-0.68695188993440859</v>
      </c>
      <c r="N93" s="40">
        <f t="shared" si="64"/>
        <v>3.9972095862339589</v>
      </c>
      <c r="O93" s="143">
        <f t="shared" si="65"/>
        <v>3.9215458541140045</v>
      </c>
      <c r="P93" s="52">
        <f t="shared" si="66"/>
        <v>-1.8929138061845385E-2</v>
      </c>
    </row>
    <row r="94" spans="1:16" ht="20.100000000000001" customHeight="1" x14ac:dyDescent="0.25">
      <c r="A94" s="38" t="s">
        <v>232</v>
      </c>
      <c r="B94" s="19">
        <v>3546.4000000000005</v>
      </c>
      <c r="C94" s="140">
        <v>3104.88</v>
      </c>
      <c r="D94" s="247">
        <f t="shared" si="51"/>
        <v>7.2457043601430512E-3</v>
      </c>
      <c r="E94" s="215">
        <f t="shared" si="52"/>
        <v>6.1074314518084934E-3</v>
      </c>
      <c r="F94" s="52">
        <f t="shared" si="63"/>
        <v>-0.1244980825625988</v>
      </c>
      <c r="H94" s="19">
        <v>234.32899999999998</v>
      </c>
      <c r="I94" s="140">
        <v>156.08199999999999</v>
      </c>
      <c r="J94" s="214">
        <f t="shared" si="53"/>
        <v>3.6230284710830358E-3</v>
      </c>
      <c r="K94" s="215">
        <f t="shared" si="54"/>
        <v>2.439860850303433E-3</v>
      </c>
      <c r="L94" s="52">
        <f t="shared" si="59"/>
        <v>-0.33391940391500835</v>
      </c>
      <c r="N94" s="40">
        <f t="shared" ref="N94" si="67">(H94/B94)*10</f>
        <v>0.66075174825174798</v>
      </c>
      <c r="O94" s="143">
        <f t="shared" ref="O94" si="68">(I94/C94)*10</f>
        <v>0.5026989770941227</v>
      </c>
      <c r="P94" s="52">
        <f t="shared" ref="P94" si="69">(O94-N94)/N94</f>
        <v>-0.23920144225998596</v>
      </c>
    </row>
    <row r="95" spans="1:16" ht="20.100000000000001" customHeight="1" thickBot="1" x14ac:dyDescent="0.3">
      <c r="A95" s="8" t="s">
        <v>17</v>
      </c>
      <c r="B95" s="19">
        <f>B96-SUM(B68:B94)</f>
        <v>16922.110000000102</v>
      </c>
      <c r="C95" s="140">
        <f>C96-SUM(C68:C94)</f>
        <v>15710.000000000233</v>
      </c>
      <c r="D95" s="247">
        <f t="shared" si="51"/>
        <v>3.4573823090971421E-2</v>
      </c>
      <c r="E95" s="215">
        <f t="shared" si="52"/>
        <v>3.0902240378988192E-2</v>
      </c>
      <c r="F95" s="52">
        <f t="shared" ref="F95" si="70">(C95-B95)/B95</f>
        <v>-7.1628774425876104E-2</v>
      </c>
      <c r="H95" s="196">
        <f>H96-SUM(H68:H94)</f>
        <v>3371.1610000000146</v>
      </c>
      <c r="I95" s="119">
        <f>I96-SUM(I68:I94)</f>
        <v>3138.9610000000248</v>
      </c>
      <c r="J95" s="214">
        <f t="shared" si="53"/>
        <v>5.2122495651860473E-2</v>
      </c>
      <c r="K95" s="215">
        <f t="shared" si="54"/>
        <v>4.9067977438329691E-2</v>
      </c>
      <c r="L95" s="52">
        <f t="shared" ref="L95" si="71">(I95-H95)/H95</f>
        <v>-6.8878347845145571E-2</v>
      </c>
      <c r="N95" s="40">
        <f t="shared" ref="N95:N96" si="72">(H95/B95)*10</f>
        <v>1.9921635067967258</v>
      </c>
      <c r="O95" s="143">
        <f t="shared" ref="O95:O96" si="73">(I95/C95)*10</f>
        <v>1.9980655633354414</v>
      </c>
      <c r="P95" s="52">
        <f>(O95-N95)/N95</f>
        <v>2.9626366101875336E-3</v>
      </c>
    </row>
    <row r="96" spans="1:16" ht="26.25" customHeight="1" thickBot="1" x14ac:dyDescent="0.3">
      <c r="A96" s="12" t="s">
        <v>18</v>
      </c>
      <c r="B96" s="17">
        <v>489448.62000000017</v>
      </c>
      <c r="C96" s="145">
        <v>508377.3800000003</v>
      </c>
      <c r="D96" s="243">
        <f>SUM(D68:D95)</f>
        <v>0.99999999999999944</v>
      </c>
      <c r="E96" s="244">
        <f>SUM(E68:E95)</f>
        <v>1.0000000000000002</v>
      </c>
      <c r="F96" s="57">
        <f>(C96-B96)/B96</f>
        <v>3.8673640554957776E-2</v>
      </c>
      <c r="G96" s="1"/>
      <c r="H96" s="17">
        <v>64677.659000000007</v>
      </c>
      <c r="I96" s="145">
        <v>63971.681000000011</v>
      </c>
      <c r="J96" s="255">
        <f t="shared" si="53"/>
        <v>1</v>
      </c>
      <c r="K96" s="244">
        <f t="shared" si="54"/>
        <v>1</v>
      </c>
      <c r="L96" s="57">
        <f>(I96-H96)/H96</f>
        <v>-1.0915330129681957E-2</v>
      </c>
      <c r="M96" s="1"/>
      <c r="N96" s="37">
        <f t="shared" si="72"/>
        <v>1.3214391941691446</v>
      </c>
      <c r="O96" s="150">
        <f t="shared" si="73"/>
        <v>1.2583502633417711</v>
      </c>
      <c r="P96" s="57">
        <f>(O96-N96)/N96</f>
        <v>-4.7742590885568995E-2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J46:L49 J39:L45 J54:L56 J62:L62 J57:K61 D46:E51 D39:F45 D54:F56 F46:F49 P39:P49 J68:L78 D76:F78 N68:P78 F28 P28 D89:E90 D84:E88 J89:K90 J84:K86 D83:E83 D82:E82 J83:K83 J82:K82 F30 D59:E59 D58:E58 L61 D80:F81 D79:E79 D93:E93 D91:E91 J81:L81 J79:K79 J87:K88 J95:L96 J91:K91 N95:P96 D92:E92 J92:K94 J80:K80 P54:P56 N54:O56 J51:K51 J50:K50 D95:F96 D94:E94 D61:F62 D60:E60 N61:O62 P61:P62 F32:F33 J52:K52 D52:E52 J53:K53 D53:E53 D57:E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52" t="s">
        <v>16</v>
      </c>
      <c r="B3" s="335"/>
      <c r="C3" s="335"/>
      <c r="D3" s="371" t="s">
        <v>1</v>
      </c>
      <c r="E3" s="364"/>
      <c r="F3" s="371" t="s">
        <v>104</v>
      </c>
      <c r="G3" s="364"/>
      <c r="H3" s="130" t="s">
        <v>0</v>
      </c>
      <c r="J3" s="365" t="s">
        <v>19</v>
      </c>
      <c r="K3" s="364"/>
      <c r="L3" s="374" t="s">
        <v>104</v>
      </c>
      <c r="M3" s="375"/>
      <c r="N3" s="130" t="s">
        <v>0</v>
      </c>
      <c r="P3" s="363" t="s">
        <v>22</v>
      </c>
      <c r="Q3" s="364"/>
      <c r="R3" s="130" t="s">
        <v>0</v>
      </c>
    </row>
    <row r="4" spans="1:18" x14ac:dyDescent="0.25">
      <c r="A4" s="370"/>
      <c r="B4" s="336"/>
      <c r="C4" s="336"/>
      <c r="D4" s="372" t="s">
        <v>178</v>
      </c>
      <c r="E4" s="366"/>
      <c r="F4" s="372" t="str">
        <f>D4</f>
        <v>jan-ago</v>
      </c>
      <c r="G4" s="366"/>
      <c r="H4" s="131" t="s">
        <v>152</v>
      </c>
      <c r="J4" s="361" t="str">
        <f>D4</f>
        <v>jan-ago</v>
      </c>
      <c r="K4" s="366"/>
      <c r="L4" s="367" t="str">
        <f>D4</f>
        <v>jan-ago</v>
      </c>
      <c r="M4" s="368"/>
      <c r="N4" s="131" t="str">
        <f>H4</f>
        <v>2025/2024</v>
      </c>
      <c r="P4" s="361" t="str">
        <f>D4</f>
        <v>jan-ago</v>
      </c>
      <c r="Q4" s="362"/>
      <c r="R4" s="131" t="str">
        <f>N4</f>
        <v>2025/2024</v>
      </c>
    </row>
    <row r="5" spans="1:18" ht="19.5" customHeight="1" thickBot="1" x14ac:dyDescent="0.3">
      <c r="A5" s="353"/>
      <c r="B5" s="376"/>
      <c r="C5" s="376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6065.9500000000007</v>
      </c>
      <c r="E6" s="147">
        <v>7590.3299999999963</v>
      </c>
      <c r="F6" s="248">
        <f>D6/D8</f>
        <v>0.42713084845250054</v>
      </c>
      <c r="G6" s="256">
        <f>E6/E8</f>
        <v>0.44026261480262069</v>
      </c>
      <c r="H6" s="165">
        <f>(E6-D6)/D6</f>
        <v>0.25130111524163495</v>
      </c>
      <c r="I6" s="1"/>
      <c r="J6" s="19">
        <v>1615.071000000001</v>
      </c>
      <c r="K6" s="147">
        <v>1447.6469999999993</v>
      </c>
      <c r="L6" s="247">
        <f>J6/J8</f>
        <v>0.20706901249090526</v>
      </c>
      <c r="M6" s="246">
        <f>K6/K8</f>
        <v>0.1916932361603593</v>
      </c>
      <c r="N6" s="165">
        <f>(K6-J6)/J6</f>
        <v>-0.10366355411000612</v>
      </c>
      <c r="P6" s="27">
        <f t="shared" ref="P6:Q8" si="0">(J6/D6)*10</f>
        <v>2.662519473454283</v>
      </c>
      <c r="Q6" s="152">
        <f t="shared" si="0"/>
        <v>1.9072253775527546</v>
      </c>
      <c r="R6" s="165">
        <f>(Q6-P6)/P6</f>
        <v>-0.28367645886984993</v>
      </c>
    </row>
    <row r="7" spans="1:18" ht="24" customHeight="1" thickBot="1" x14ac:dyDescent="0.3">
      <c r="A7" s="161" t="s">
        <v>21</v>
      </c>
      <c r="B7" s="1"/>
      <c r="C7" s="1"/>
      <c r="D7" s="117">
        <v>8135.6699999999992</v>
      </c>
      <c r="E7" s="140">
        <v>9650.1300000000174</v>
      </c>
      <c r="F7" s="248">
        <f>D7/D8</f>
        <v>0.57286915154749951</v>
      </c>
      <c r="G7" s="228">
        <f>E7/E8</f>
        <v>0.55973738519737926</v>
      </c>
      <c r="H7" s="55">
        <f t="shared" ref="H7:H8" si="1">(E7-D7)/D7</f>
        <v>0.18615061820354295</v>
      </c>
      <c r="J7" s="19">
        <v>6184.6039999999975</v>
      </c>
      <c r="K7" s="140">
        <v>6104.2469999999948</v>
      </c>
      <c r="L7" s="247">
        <f>J7/J8</f>
        <v>0.79293098750909474</v>
      </c>
      <c r="M7" s="215">
        <f>K7/K8</f>
        <v>0.80830676383964073</v>
      </c>
      <c r="N7" s="102">
        <f t="shared" ref="N7:N8" si="2">(K7-J7)/J7</f>
        <v>-1.299307118127575E-2</v>
      </c>
      <c r="P7" s="27">
        <f t="shared" si="0"/>
        <v>7.6018373409934261</v>
      </c>
      <c r="Q7" s="152">
        <f t="shared" si="0"/>
        <v>6.3255593447963747</v>
      </c>
      <c r="R7" s="102">
        <f t="shared" ref="R7:R8" si="3">(Q7-P7)/P7</f>
        <v>-0.16789072680030068</v>
      </c>
    </row>
    <row r="8" spans="1:18" ht="26.25" customHeight="1" thickBot="1" x14ac:dyDescent="0.3">
      <c r="A8" s="12" t="s">
        <v>12</v>
      </c>
      <c r="B8" s="162"/>
      <c r="C8" s="162"/>
      <c r="D8" s="163">
        <v>14201.619999999999</v>
      </c>
      <c r="E8" s="145">
        <v>17240.460000000014</v>
      </c>
      <c r="F8" s="257">
        <f>SUM(F6:F7)</f>
        <v>1</v>
      </c>
      <c r="G8" s="258">
        <f>SUM(G6:G7)</f>
        <v>1</v>
      </c>
      <c r="H8" s="164">
        <f t="shared" si="1"/>
        <v>0.21397840528052539</v>
      </c>
      <c r="I8" s="1"/>
      <c r="J8" s="17">
        <v>7799.6749999999984</v>
      </c>
      <c r="K8" s="145">
        <v>7551.8939999999939</v>
      </c>
      <c r="L8" s="243">
        <f>SUM(L6:L7)</f>
        <v>1</v>
      </c>
      <c r="M8" s="244">
        <f>SUM(M6:M7)</f>
        <v>1</v>
      </c>
      <c r="N8" s="164">
        <f t="shared" si="2"/>
        <v>-3.1768118543401433E-2</v>
      </c>
      <c r="O8" s="1"/>
      <c r="P8" s="29">
        <f t="shared" si="0"/>
        <v>5.492102309454836</v>
      </c>
      <c r="Q8" s="146">
        <f t="shared" si="0"/>
        <v>4.3803320793064611</v>
      </c>
      <c r="R8" s="164">
        <f t="shared" si="3"/>
        <v>-0.20243072097080669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zoomScaleNormal="100" workbookViewId="0">
      <selection activeCell="D76" sqref="D7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13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L5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160</v>
      </c>
      <c r="B7" s="39">
        <v>1949.7</v>
      </c>
      <c r="C7" s="147">
        <v>3367.9300000000003</v>
      </c>
      <c r="D7" s="247">
        <f>B7/$B$33</f>
        <v>0.13728715456405674</v>
      </c>
      <c r="E7" s="246">
        <f>C7/$C$33</f>
        <v>0.19535035608098614</v>
      </c>
      <c r="F7" s="52">
        <f>(C7-B7)/B7</f>
        <v>0.72740934502744026</v>
      </c>
      <c r="H7" s="39">
        <v>2130.8539999999998</v>
      </c>
      <c r="I7" s="147">
        <v>1644.366</v>
      </c>
      <c r="J7" s="247">
        <f>H7/$H$33</f>
        <v>0.27319779349780604</v>
      </c>
      <c r="K7" s="246">
        <f>I7/$I$33</f>
        <v>0.21774219818233667</v>
      </c>
      <c r="L7" s="52">
        <f>(I7-H7)/H7</f>
        <v>-0.22830658505932358</v>
      </c>
      <c r="N7" s="27">
        <f t="shared" ref="N7:N33" si="0">(H7/B7)*10</f>
        <v>10.929137816074267</v>
      </c>
      <c r="O7" s="151">
        <f t="shared" ref="O7:O33" si="1">(I7/C7)*10</f>
        <v>4.8824233282758245</v>
      </c>
      <c r="P7" s="61">
        <f>(O7-N7)/N7</f>
        <v>-0.55326546243246244</v>
      </c>
    </row>
    <row r="8" spans="1:16" ht="20.100000000000001" customHeight="1" x14ac:dyDescent="0.25">
      <c r="A8" s="8" t="s">
        <v>158</v>
      </c>
      <c r="B8" s="19">
        <v>467.60999999999996</v>
      </c>
      <c r="C8" s="140">
        <v>1173.6100000000001</v>
      </c>
      <c r="D8" s="247">
        <f t="shared" ref="D8:D32" si="2">B8/$B$33</f>
        <v>3.2926525283735221E-2</v>
      </c>
      <c r="E8" s="215">
        <f t="shared" ref="E8:E32" si="3">C8/$C$33</f>
        <v>6.8073009652874661E-2</v>
      </c>
      <c r="F8" s="52">
        <f t="shared" ref="F8:F33" si="4">(C8-B8)/B8</f>
        <v>1.5098051795299507</v>
      </c>
      <c r="H8" s="19">
        <v>384.85300000000001</v>
      </c>
      <c r="I8" s="140">
        <v>1133.8760000000002</v>
      </c>
      <c r="J8" s="247">
        <f t="shared" ref="J8:J32" si="5">H8/$H$33</f>
        <v>4.9342184129466941E-2</v>
      </c>
      <c r="K8" s="215">
        <f t="shared" ref="K8:K32" si="6">I8/$I$33</f>
        <v>0.15014458624551663</v>
      </c>
      <c r="L8" s="52">
        <f t="shared" ref="L8:L31" si="7">(I8-H8)/H8</f>
        <v>1.9462574021769354</v>
      </c>
      <c r="N8" s="27">
        <f t="shared" si="0"/>
        <v>8.230213211864589</v>
      </c>
      <c r="O8" s="152">
        <f t="shared" si="1"/>
        <v>9.6614377859766023</v>
      </c>
      <c r="P8" s="52">
        <f t="shared" ref="P8:P64" si="8">(O8-N8)/N8</f>
        <v>0.17389884529950878</v>
      </c>
    </row>
    <row r="9" spans="1:16" ht="20.100000000000001" customHeight="1" x14ac:dyDescent="0.25">
      <c r="A9" s="8" t="s">
        <v>155</v>
      </c>
      <c r="B9" s="19">
        <v>1295.6000000000001</v>
      </c>
      <c r="C9" s="140">
        <v>1092.3899999999999</v>
      </c>
      <c r="D9" s="247">
        <f t="shared" si="2"/>
        <v>9.1229028800939596E-2</v>
      </c>
      <c r="E9" s="215">
        <f t="shared" si="3"/>
        <v>6.336199846175794E-2</v>
      </c>
      <c r="F9" s="52">
        <f t="shared" si="4"/>
        <v>-0.15684624884223544</v>
      </c>
      <c r="H9" s="19">
        <v>886.3689999999998</v>
      </c>
      <c r="I9" s="140">
        <v>665.89400000000001</v>
      </c>
      <c r="J9" s="247">
        <f t="shared" si="5"/>
        <v>0.1136417863564828</v>
      </c>
      <c r="K9" s="215">
        <f t="shared" si="6"/>
        <v>8.817576094155978E-2</v>
      </c>
      <c r="L9" s="52">
        <f t="shared" si="7"/>
        <v>-0.24873952044802994</v>
      </c>
      <c r="N9" s="27">
        <f t="shared" ref="N9:N15" si="9">(H9/B9)*10</f>
        <v>6.8413785118863828</v>
      </c>
      <c r="O9" s="152">
        <f t="shared" ref="O9:O15" si="10">(I9/C9)*10</f>
        <v>6.0957533481632016</v>
      </c>
      <c r="P9" s="52">
        <f t="shared" ref="P9:P15" si="11">(O9-N9)/N9</f>
        <v>-0.10898756185287999</v>
      </c>
    </row>
    <row r="10" spans="1:16" ht="20.100000000000001" customHeight="1" x14ac:dyDescent="0.25">
      <c r="A10" s="8" t="s">
        <v>192</v>
      </c>
      <c r="B10" s="19">
        <v>2996.38</v>
      </c>
      <c r="C10" s="140">
        <v>4203.0700000000006</v>
      </c>
      <c r="D10" s="247">
        <f t="shared" si="2"/>
        <v>0.21098860552528509</v>
      </c>
      <c r="E10" s="215">
        <f t="shared" si="3"/>
        <v>0.24379105893926253</v>
      </c>
      <c r="F10" s="52">
        <f t="shared" si="4"/>
        <v>0.4027159439056463</v>
      </c>
      <c r="H10" s="19">
        <v>735.83699999999999</v>
      </c>
      <c r="I10" s="140">
        <v>629.76499999999999</v>
      </c>
      <c r="J10" s="247">
        <f t="shared" si="5"/>
        <v>9.4342007840070283E-2</v>
      </c>
      <c r="K10" s="215">
        <f t="shared" si="6"/>
        <v>8.3391663071542013E-2</v>
      </c>
      <c r="L10" s="52">
        <f t="shared" si="7"/>
        <v>-0.14415149007185016</v>
      </c>
      <c r="N10" s="27">
        <f t="shared" si="9"/>
        <v>2.4557532756192471</v>
      </c>
      <c r="O10" s="152">
        <f t="shared" si="10"/>
        <v>1.498345257157268</v>
      </c>
      <c r="P10" s="52">
        <f t="shared" si="11"/>
        <v>-0.3898632765624867</v>
      </c>
    </row>
    <row r="11" spans="1:16" ht="20.100000000000001" customHeight="1" x14ac:dyDescent="0.25">
      <c r="A11" s="8" t="s">
        <v>156</v>
      </c>
      <c r="B11" s="19">
        <v>481.05</v>
      </c>
      <c r="C11" s="140">
        <v>446.36999999999989</v>
      </c>
      <c r="D11" s="247">
        <f t="shared" si="2"/>
        <v>3.3872896190716262E-2</v>
      </c>
      <c r="E11" s="215">
        <f t="shared" si="3"/>
        <v>2.5890840499615417E-2</v>
      </c>
      <c r="F11" s="52">
        <f t="shared" si="4"/>
        <v>-7.2092298097911067E-2</v>
      </c>
      <c r="H11" s="19">
        <v>722.91000000000008</v>
      </c>
      <c r="I11" s="140">
        <v>585.04999999999984</v>
      </c>
      <c r="J11" s="247">
        <f t="shared" si="5"/>
        <v>9.2684631090398026E-2</v>
      </c>
      <c r="K11" s="215">
        <f t="shared" si="6"/>
        <v>7.747063187062736E-2</v>
      </c>
      <c r="L11" s="52">
        <f t="shared" si="7"/>
        <v>-0.19070147044583727</v>
      </c>
      <c r="N11" s="27">
        <f t="shared" si="9"/>
        <v>15.027751792952916</v>
      </c>
      <c r="O11" s="152">
        <f t="shared" si="10"/>
        <v>13.106839617357798</v>
      </c>
      <c r="P11" s="52">
        <f t="shared" si="11"/>
        <v>-0.12782432143282452</v>
      </c>
    </row>
    <row r="12" spans="1:16" ht="20.100000000000001" customHeight="1" x14ac:dyDescent="0.25">
      <c r="A12" s="8" t="s">
        <v>162</v>
      </c>
      <c r="B12" s="19">
        <v>67.999999999999986</v>
      </c>
      <c r="C12" s="140">
        <v>81.27000000000001</v>
      </c>
      <c r="D12" s="247">
        <f t="shared" si="2"/>
        <v>4.7881861365111841E-3</v>
      </c>
      <c r="E12" s="215">
        <f t="shared" si="3"/>
        <v>4.7139113457529535E-3</v>
      </c>
      <c r="F12" s="52">
        <f t="shared" si="4"/>
        <v>0.19514705882352981</v>
      </c>
      <c r="H12" s="19">
        <v>338.298</v>
      </c>
      <c r="I12" s="140">
        <v>428.53099999999995</v>
      </c>
      <c r="J12" s="247">
        <f t="shared" si="5"/>
        <v>4.3373345684275318E-2</v>
      </c>
      <c r="K12" s="215">
        <f t="shared" si="6"/>
        <v>5.6744837785064214E-2</v>
      </c>
      <c r="L12" s="52">
        <f t="shared" si="7"/>
        <v>0.26672637733595805</v>
      </c>
      <c r="N12" s="27">
        <f t="shared" si="9"/>
        <v>49.749705882352949</v>
      </c>
      <c r="O12" s="152">
        <f t="shared" si="10"/>
        <v>52.729297403715989</v>
      </c>
      <c r="P12" s="52">
        <f t="shared" si="11"/>
        <v>5.9891640935709568E-2</v>
      </c>
    </row>
    <row r="13" spans="1:16" ht="20.100000000000001" customHeight="1" x14ac:dyDescent="0.25">
      <c r="A13" s="8" t="s">
        <v>188</v>
      </c>
      <c r="B13" s="19">
        <v>1720.6999999999998</v>
      </c>
      <c r="C13" s="140">
        <v>2121.6699999999996</v>
      </c>
      <c r="D13" s="247">
        <f t="shared" si="2"/>
        <v>0.12116223360433523</v>
      </c>
      <c r="E13" s="215">
        <f t="shared" si="3"/>
        <v>0.12306342174164717</v>
      </c>
      <c r="F13" s="52">
        <f t="shared" si="4"/>
        <v>0.23302725634916013</v>
      </c>
      <c r="H13" s="19">
        <v>406.79899999999998</v>
      </c>
      <c r="I13" s="140">
        <v>312.90199999999993</v>
      </c>
      <c r="J13" s="247">
        <f t="shared" si="5"/>
        <v>5.2155891110847577E-2</v>
      </c>
      <c r="K13" s="215">
        <f t="shared" si="6"/>
        <v>4.1433579443779241E-2</v>
      </c>
      <c r="L13" s="52">
        <f t="shared" si="7"/>
        <v>-0.23081915147284052</v>
      </c>
      <c r="N13" s="27">
        <f t="shared" si="9"/>
        <v>2.3641483117335969</v>
      </c>
      <c r="O13" s="152">
        <f t="shared" si="10"/>
        <v>1.4747910843816427</v>
      </c>
      <c r="P13" s="52">
        <f t="shared" si="11"/>
        <v>-0.37618504005774533</v>
      </c>
    </row>
    <row r="14" spans="1:16" ht="20.100000000000001" customHeight="1" x14ac:dyDescent="0.25">
      <c r="A14" s="8" t="s">
        <v>159</v>
      </c>
      <c r="B14" s="19">
        <v>470.35999999999996</v>
      </c>
      <c r="C14" s="140">
        <v>654.20000000000016</v>
      </c>
      <c r="D14" s="247">
        <f t="shared" si="2"/>
        <v>3.3120165164255894E-2</v>
      </c>
      <c r="E14" s="215">
        <f t="shared" si="3"/>
        <v>3.7945623260632243E-2</v>
      </c>
      <c r="F14" s="52">
        <f t="shared" si="4"/>
        <v>0.39084956203758869</v>
      </c>
      <c r="H14" s="19">
        <v>212.37800000000001</v>
      </c>
      <c r="I14" s="140">
        <v>281.96500000000003</v>
      </c>
      <c r="J14" s="247">
        <f t="shared" si="5"/>
        <v>2.7229083263084687E-2</v>
      </c>
      <c r="K14" s="215">
        <f t="shared" si="6"/>
        <v>3.7336991223658578E-2</v>
      </c>
      <c r="L14" s="52">
        <f t="shared" si="7"/>
        <v>0.32765634858601178</v>
      </c>
      <c r="N14" s="27">
        <f t="shared" si="9"/>
        <v>4.5152223828556863</v>
      </c>
      <c r="O14" s="152">
        <f t="shared" si="10"/>
        <v>4.3100733720574738</v>
      </c>
      <c r="P14" s="52">
        <f t="shared" si="11"/>
        <v>-4.5434973829232422E-2</v>
      </c>
    </row>
    <row r="15" spans="1:16" ht="20.100000000000001" customHeight="1" x14ac:dyDescent="0.25">
      <c r="A15" s="8" t="s">
        <v>163</v>
      </c>
      <c r="B15" s="19">
        <v>123.07999999999998</v>
      </c>
      <c r="C15" s="140">
        <v>331.84999999999997</v>
      </c>
      <c r="D15" s="247">
        <f t="shared" si="2"/>
        <v>8.666616907085244E-3</v>
      </c>
      <c r="E15" s="215">
        <f t="shared" si="3"/>
        <v>1.9248326320759408E-2</v>
      </c>
      <c r="F15" s="52">
        <f t="shared" si="4"/>
        <v>1.6962138446538837</v>
      </c>
      <c r="H15" s="19">
        <v>78.446000000000012</v>
      </c>
      <c r="I15" s="140">
        <v>208.68499999999995</v>
      </c>
      <c r="J15" s="247">
        <f t="shared" si="5"/>
        <v>1.0057598553785898E-2</v>
      </c>
      <c r="K15" s="215">
        <f t="shared" si="6"/>
        <v>2.7633465194294285E-2</v>
      </c>
      <c r="L15" s="52">
        <f t="shared" si="7"/>
        <v>1.6602376156846734</v>
      </c>
      <c r="N15" s="27">
        <f t="shared" si="9"/>
        <v>6.3735781605459882</v>
      </c>
      <c r="O15" s="152">
        <f t="shared" si="10"/>
        <v>6.2885339761940626</v>
      </c>
      <c r="P15" s="52">
        <f t="shared" si="11"/>
        <v>-1.3343240203496675E-2</v>
      </c>
    </row>
    <row r="16" spans="1:16" ht="20.100000000000001" customHeight="1" x14ac:dyDescent="0.25">
      <c r="A16" s="8" t="s">
        <v>161</v>
      </c>
      <c r="B16" s="19">
        <v>231.26999999999998</v>
      </c>
      <c r="C16" s="140">
        <v>247.12000000000003</v>
      </c>
      <c r="D16" s="247">
        <f t="shared" si="2"/>
        <v>1.6284761879278555E-2</v>
      </c>
      <c r="E16" s="215">
        <f t="shared" si="3"/>
        <v>1.4333724274178292E-2</v>
      </c>
      <c r="F16" s="52">
        <f t="shared" si="4"/>
        <v>6.8534613222640428E-2</v>
      </c>
      <c r="H16" s="19">
        <v>161.446</v>
      </c>
      <c r="I16" s="140">
        <v>177.40299999999999</v>
      </c>
      <c r="J16" s="247">
        <f t="shared" si="5"/>
        <v>2.0699067589354688E-2</v>
      </c>
      <c r="K16" s="215">
        <f t="shared" si="6"/>
        <v>2.3491193070241705E-2</v>
      </c>
      <c r="L16" s="52">
        <f t="shared" si="7"/>
        <v>9.8838001560893382E-2</v>
      </c>
      <c r="N16" s="27">
        <f t="shared" ref="N16:N19" si="12">(H16/B16)*10</f>
        <v>6.9808448999005499</v>
      </c>
      <c r="O16" s="152">
        <f t="shared" ref="O16:O19" si="13">(I16/C16)*10</f>
        <v>7.1788200064745853</v>
      </c>
      <c r="P16" s="52">
        <f t="shared" ref="P16:P19" si="14">(O16-N16)/N16</f>
        <v>2.8359762953171438E-2</v>
      </c>
    </row>
    <row r="17" spans="1:16" ht="20.100000000000001" customHeight="1" x14ac:dyDescent="0.25">
      <c r="A17" s="8" t="s">
        <v>157</v>
      </c>
      <c r="B17" s="19">
        <v>521.42999999999995</v>
      </c>
      <c r="C17" s="140">
        <v>293.81999999999994</v>
      </c>
      <c r="D17" s="247">
        <f t="shared" si="2"/>
        <v>3.6716233781779808E-2</v>
      </c>
      <c r="E17" s="215">
        <f t="shared" si="3"/>
        <v>1.7042468704431307E-2</v>
      </c>
      <c r="F17" s="52">
        <f t="shared" si="4"/>
        <v>-0.43651113284621146</v>
      </c>
      <c r="H17" s="19">
        <v>258.25599999999997</v>
      </c>
      <c r="I17" s="140">
        <v>175.58900000000003</v>
      </c>
      <c r="J17" s="247">
        <f t="shared" si="5"/>
        <v>3.3111123219877754E-2</v>
      </c>
      <c r="K17" s="215">
        <f t="shared" si="6"/>
        <v>2.3250988427538831E-2</v>
      </c>
      <c r="L17" s="52">
        <f t="shared" si="7"/>
        <v>-0.32009711294219673</v>
      </c>
      <c r="N17" s="27">
        <f t="shared" si="12"/>
        <v>4.9528412250925342</v>
      </c>
      <c r="O17" s="152">
        <f t="shared" si="13"/>
        <v>5.9760737866721145</v>
      </c>
      <c r="P17" s="52">
        <f t="shared" si="14"/>
        <v>0.20659506636222993</v>
      </c>
    </row>
    <row r="18" spans="1:16" ht="20.100000000000001" customHeight="1" x14ac:dyDescent="0.25">
      <c r="A18" s="8" t="s">
        <v>164</v>
      </c>
      <c r="B18" s="19">
        <v>351.25</v>
      </c>
      <c r="C18" s="140">
        <v>314.76999999999992</v>
      </c>
      <c r="D18" s="247">
        <f t="shared" si="2"/>
        <v>2.4733093830140496E-2</v>
      </c>
      <c r="E18" s="215">
        <f t="shared" si="3"/>
        <v>1.8257633497018047E-2</v>
      </c>
      <c r="F18" s="52">
        <f t="shared" si="4"/>
        <v>-0.10385765124555181</v>
      </c>
      <c r="H18" s="19">
        <v>177.02800000000002</v>
      </c>
      <c r="I18" s="140">
        <v>155.52799999999999</v>
      </c>
      <c r="J18" s="247">
        <f t="shared" si="5"/>
        <v>2.2696843137694846E-2</v>
      </c>
      <c r="K18" s="215">
        <f t="shared" si="6"/>
        <v>2.0594568726732647E-2</v>
      </c>
      <c r="L18" s="52">
        <f t="shared" si="7"/>
        <v>-0.12144971416951006</v>
      </c>
      <c r="N18" s="27">
        <f t="shared" si="12"/>
        <v>5.0399430604982207</v>
      </c>
      <c r="O18" s="152">
        <f t="shared" si="13"/>
        <v>4.941004542999651</v>
      </c>
      <c r="P18" s="52">
        <f t="shared" si="14"/>
        <v>-1.9630880014106594E-2</v>
      </c>
    </row>
    <row r="19" spans="1:16" ht="20.100000000000001" customHeight="1" x14ac:dyDescent="0.25">
      <c r="A19" s="8" t="s">
        <v>187</v>
      </c>
      <c r="B19" s="19">
        <v>451.01000000000005</v>
      </c>
      <c r="C19" s="140">
        <v>452.46999999999991</v>
      </c>
      <c r="D19" s="247">
        <f t="shared" si="2"/>
        <v>3.1757644550410441E-2</v>
      </c>
      <c r="E19" s="215">
        <f t="shared" si="3"/>
        <v>2.6244659365237333E-2</v>
      </c>
      <c r="F19" s="52">
        <f t="shared" si="4"/>
        <v>3.2371787765235042E-3</v>
      </c>
      <c r="H19" s="19">
        <v>111.73199999999999</v>
      </c>
      <c r="I19" s="140">
        <v>124.363</v>
      </c>
      <c r="J19" s="247">
        <f t="shared" si="5"/>
        <v>1.4325212268459906E-2</v>
      </c>
      <c r="K19" s="215">
        <f t="shared" si="6"/>
        <v>1.6467789404883058E-2</v>
      </c>
      <c r="L19" s="52">
        <f t="shared" si="7"/>
        <v>0.11304729173379172</v>
      </c>
      <c r="N19" s="27">
        <f t="shared" si="12"/>
        <v>2.4773730072503932</v>
      </c>
      <c r="O19" s="152">
        <f t="shared" si="13"/>
        <v>2.7485358145291405</v>
      </c>
      <c r="P19" s="52">
        <f t="shared" si="14"/>
        <v>0.1094557850130561</v>
      </c>
    </row>
    <row r="20" spans="1:16" ht="20.100000000000001" customHeight="1" x14ac:dyDescent="0.25">
      <c r="A20" s="8" t="s">
        <v>165</v>
      </c>
      <c r="B20" s="19">
        <v>209.97000000000003</v>
      </c>
      <c r="C20" s="140">
        <v>321.97999999999996</v>
      </c>
      <c r="D20" s="247">
        <f t="shared" si="2"/>
        <v>1.4784932986518437E-2</v>
      </c>
      <c r="E20" s="215">
        <f t="shared" si="3"/>
        <v>1.8675835795564606E-2</v>
      </c>
      <c r="F20" s="52">
        <f t="shared" si="4"/>
        <v>0.53345716054674441</v>
      </c>
      <c r="H20" s="19">
        <v>65.074000000000012</v>
      </c>
      <c r="I20" s="140">
        <v>109.697</v>
      </c>
      <c r="J20" s="247">
        <f t="shared" si="5"/>
        <v>8.3431681448265498E-3</v>
      </c>
      <c r="K20" s="215">
        <f t="shared" si="6"/>
        <v>1.4525760027881741E-2</v>
      </c>
      <c r="L20" s="52">
        <f t="shared" si="7"/>
        <v>0.68572701847127859</v>
      </c>
      <c r="N20" s="27">
        <f t="shared" ref="N20:N31" si="15">(H20/B20)*10</f>
        <v>3.0992046482830879</v>
      </c>
      <c r="O20" s="152">
        <f t="shared" ref="O20:O31" si="16">(I20/C20)*10</f>
        <v>3.4069507422821301</v>
      </c>
      <c r="P20" s="52">
        <f t="shared" ref="P20:P31" si="17">(O20-N20)/N20</f>
        <v>9.9298410051601088E-2</v>
      </c>
    </row>
    <row r="21" spans="1:16" ht="20.100000000000001" customHeight="1" x14ac:dyDescent="0.25">
      <c r="A21" s="8" t="s">
        <v>189</v>
      </c>
      <c r="B21" s="19">
        <v>387.3</v>
      </c>
      <c r="C21" s="140">
        <v>313.66999999999996</v>
      </c>
      <c r="D21" s="247">
        <f t="shared" si="2"/>
        <v>2.72715366275115E-2</v>
      </c>
      <c r="E21" s="215">
        <f t="shared" si="3"/>
        <v>1.8193830095020652E-2</v>
      </c>
      <c r="F21" s="52">
        <f t="shared" si="4"/>
        <v>-0.19011102504518473</v>
      </c>
      <c r="H21" s="19">
        <v>107.91099999999997</v>
      </c>
      <c r="I21" s="140">
        <v>106.506</v>
      </c>
      <c r="J21" s="247">
        <f t="shared" si="5"/>
        <v>1.3835320061412814E-2</v>
      </c>
      <c r="K21" s="215">
        <f t="shared" si="6"/>
        <v>1.4103217020789744E-2</v>
      </c>
      <c r="L21" s="52">
        <f t="shared" si="7"/>
        <v>-1.3019988694386791E-2</v>
      </c>
      <c r="N21" s="27">
        <f t="shared" si="15"/>
        <v>2.7862380583526973</v>
      </c>
      <c r="O21" s="152">
        <f t="shared" si="16"/>
        <v>3.3954793254056814</v>
      </c>
      <c r="P21" s="52">
        <f t="shared" si="17"/>
        <v>0.21866088047522569</v>
      </c>
    </row>
    <row r="22" spans="1:16" ht="20.100000000000001" customHeight="1" x14ac:dyDescent="0.25">
      <c r="A22" s="8" t="s">
        <v>174</v>
      </c>
      <c r="B22" s="19">
        <v>13.52</v>
      </c>
      <c r="C22" s="140">
        <v>13.84</v>
      </c>
      <c r="D22" s="247">
        <f t="shared" si="2"/>
        <v>9.5200406714163568E-4</v>
      </c>
      <c r="E22" s="215">
        <f t="shared" si="3"/>
        <v>8.0276280331267218E-4</v>
      </c>
      <c r="F22" s="52">
        <f t="shared" si="4"/>
        <v>2.3668639053254458E-2</v>
      </c>
      <c r="H22" s="19">
        <v>45.88</v>
      </c>
      <c r="I22" s="140">
        <v>62.361000000000004</v>
      </c>
      <c r="J22" s="247">
        <f t="shared" si="5"/>
        <v>5.8822963777336893E-3</v>
      </c>
      <c r="K22" s="215">
        <f t="shared" si="6"/>
        <v>8.2576635741974103E-3</v>
      </c>
      <c r="L22" s="52">
        <f t="shared" si="7"/>
        <v>0.3592197035745423</v>
      </c>
      <c r="N22" s="27">
        <f t="shared" ref="N22:N23" si="18">(H22/B22)*10</f>
        <v>33.934911242603555</v>
      </c>
      <c r="O22" s="152">
        <f t="shared" ref="O22:O23" si="19">(I22/C22)*10</f>
        <v>45.058526011560701</v>
      </c>
      <c r="P22" s="52">
        <f t="shared" ref="P22:P23" si="20">(O22-N22)/N22</f>
        <v>0.32779265840518879</v>
      </c>
    </row>
    <row r="23" spans="1:16" ht="20.100000000000001" customHeight="1" x14ac:dyDescent="0.25">
      <c r="A23" s="8" t="s">
        <v>193</v>
      </c>
      <c r="B23" s="19">
        <v>20.970000000000002</v>
      </c>
      <c r="C23" s="140">
        <v>66.910000000000011</v>
      </c>
      <c r="D23" s="247">
        <f t="shared" si="2"/>
        <v>1.4765921070976407E-3</v>
      </c>
      <c r="E23" s="215">
        <f t="shared" si="3"/>
        <v>3.880986934223331E-3</v>
      </c>
      <c r="F23" s="52">
        <f>(C23-B23)/B23</f>
        <v>2.1907486886027661</v>
      </c>
      <c r="H23" s="19">
        <v>16.091999999999999</v>
      </c>
      <c r="I23" s="140">
        <v>61.567000000000007</v>
      </c>
      <c r="J23" s="247">
        <f t="shared" si="5"/>
        <v>2.0631628881972648E-3</v>
      </c>
      <c r="K23" s="215">
        <f t="shared" si="6"/>
        <v>8.1525243865975833E-3</v>
      </c>
      <c r="L23" s="52">
        <f t="shared" si="7"/>
        <v>2.825938354461845</v>
      </c>
      <c r="N23" s="27">
        <f t="shared" si="18"/>
        <v>7.6738197424892682</v>
      </c>
      <c r="O23" s="152">
        <f t="shared" si="19"/>
        <v>9.2014646540128524</v>
      </c>
      <c r="P23" s="52">
        <f t="shared" si="20"/>
        <v>0.19907229551733513</v>
      </c>
    </row>
    <row r="24" spans="1:16" ht="20.100000000000001" customHeight="1" x14ac:dyDescent="0.25">
      <c r="A24" s="8" t="s">
        <v>195</v>
      </c>
      <c r="B24" s="19">
        <v>102.71999999999997</v>
      </c>
      <c r="C24" s="140">
        <v>108.55</v>
      </c>
      <c r="D24" s="247">
        <f t="shared" si="2"/>
        <v>7.2329776462121886E-3</v>
      </c>
      <c r="E24" s="215">
        <f t="shared" si="3"/>
        <v>6.2962357152883354E-3</v>
      </c>
      <c r="F24" s="52">
        <f>(C24-B24)/B24</f>
        <v>5.6756230529595289E-2</v>
      </c>
      <c r="H24" s="19">
        <v>56.343999999999994</v>
      </c>
      <c r="I24" s="140">
        <v>56.843999999999994</v>
      </c>
      <c r="J24" s="247">
        <f t="shared" si="5"/>
        <v>7.223890739037204E-3</v>
      </c>
      <c r="K24" s="215">
        <f t="shared" si="6"/>
        <v>7.527118362625318E-3</v>
      </c>
      <c r="L24" s="52">
        <f t="shared" ref="L24" si="21">(I24-H24)/H24</f>
        <v>8.8740593497089321E-3</v>
      </c>
      <c r="N24" s="27">
        <f t="shared" ref="N24" si="22">(H24/B24)*10</f>
        <v>5.4852024922118394</v>
      </c>
      <c r="O24" s="152">
        <f t="shared" ref="O24" si="23">(I24/C24)*10</f>
        <v>5.2366651312759096</v>
      </c>
      <c r="P24" s="52">
        <f t="shared" ref="P24" si="24">(O24-N24)/N24</f>
        <v>-4.5310517029921026E-2</v>
      </c>
    </row>
    <row r="25" spans="1:16" ht="20.100000000000001" customHeight="1" x14ac:dyDescent="0.25">
      <c r="A25" s="8" t="s">
        <v>170</v>
      </c>
      <c r="B25" s="19">
        <v>249.75000000000003</v>
      </c>
      <c r="C25" s="140">
        <v>197.78000000000003</v>
      </c>
      <c r="D25" s="247">
        <f t="shared" si="2"/>
        <v>1.7586021876377481E-2</v>
      </c>
      <c r="E25" s="215">
        <f t="shared" si="3"/>
        <v>1.1471851679131527E-2</v>
      </c>
      <c r="F25" s="52">
        <f t="shared" si="4"/>
        <v>-0.20808808808808807</v>
      </c>
      <c r="H25" s="19">
        <v>61.838999999999999</v>
      </c>
      <c r="I25" s="140">
        <v>49.944000000000003</v>
      </c>
      <c r="J25" s="247">
        <f t="shared" si="5"/>
        <v>7.928407273379982E-3</v>
      </c>
      <c r="K25" s="215">
        <f t="shared" si="6"/>
        <v>6.6134402839870335E-3</v>
      </c>
      <c r="L25" s="52">
        <f t="shared" si="7"/>
        <v>-0.19235433949449371</v>
      </c>
      <c r="N25" s="27">
        <f t="shared" ref="N25:N29" si="25">(H25/B25)*10</f>
        <v>2.4760360360360356</v>
      </c>
      <c r="O25" s="152">
        <f t="shared" ref="O25:O29" si="26">(I25/C25)*10</f>
        <v>2.5252300535949028</v>
      </c>
      <c r="P25" s="52">
        <f t="shared" ref="P25:P29" si="27">(O25-N25)/N25</f>
        <v>1.986805395515304E-2</v>
      </c>
    </row>
    <row r="26" spans="1:16" ht="20.100000000000001" customHeight="1" x14ac:dyDescent="0.25">
      <c r="A26" s="8" t="s">
        <v>167</v>
      </c>
      <c r="B26" s="19">
        <v>84.589999999999989</v>
      </c>
      <c r="C26" s="140">
        <v>59.54</v>
      </c>
      <c r="D26" s="247">
        <f t="shared" si="2"/>
        <v>5.9563627248158989E-3</v>
      </c>
      <c r="E26" s="215">
        <f t="shared" si="3"/>
        <v>3.4535041408407874E-3</v>
      </c>
      <c r="F26" s="52">
        <f t="shared" si="4"/>
        <v>-0.29613429483390463</v>
      </c>
      <c r="H26" s="19">
        <v>51.15</v>
      </c>
      <c r="I26" s="140">
        <v>45.666999999999994</v>
      </c>
      <c r="J26" s="247">
        <f t="shared" si="5"/>
        <v>6.557965556257153E-3</v>
      </c>
      <c r="K26" s="215">
        <f t="shared" si="6"/>
        <v>6.0470922923441415E-3</v>
      </c>
      <c r="L26" s="52">
        <f t="shared" ref="L26:L30" si="28">(I26-H26)/H26</f>
        <v>-0.10719452590420341</v>
      </c>
      <c r="N26" s="27">
        <f t="shared" si="25"/>
        <v>6.0468140442132645</v>
      </c>
      <c r="O26" s="152">
        <f t="shared" si="26"/>
        <v>7.6699697682230425</v>
      </c>
      <c r="P26" s="52">
        <f t="shared" si="27"/>
        <v>0.26843155951903641</v>
      </c>
    </row>
    <row r="27" spans="1:16" ht="20.100000000000001" customHeight="1" x14ac:dyDescent="0.25">
      <c r="A27" s="8" t="s">
        <v>168</v>
      </c>
      <c r="B27" s="19">
        <v>182.85999999999999</v>
      </c>
      <c r="C27" s="140">
        <v>195.34000000000003</v>
      </c>
      <c r="D27" s="247">
        <f t="shared" si="2"/>
        <v>1.2875995837094636E-2</v>
      </c>
      <c r="E27" s="215">
        <f t="shared" si="3"/>
        <v>1.1330324132882761E-2</v>
      </c>
      <c r="F27" s="52">
        <f t="shared" si="4"/>
        <v>6.8248933610412593E-2</v>
      </c>
      <c r="H27" s="19">
        <v>30.648999999999997</v>
      </c>
      <c r="I27" s="140">
        <v>45.305999999999997</v>
      </c>
      <c r="J27" s="247">
        <f t="shared" si="5"/>
        <v>3.9295227044716611E-3</v>
      </c>
      <c r="K27" s="215">
        <f t="shared" si="6"/>
        <v>5.9992897146066903E-3</v>
      </c>
      <c r="L27" s="52">
        <f t="shared" si="28"/>
        <v>0.47822114914026564</v>
      </c>
      <c r="N27" s="27">
        <f t="shared" si="25"/>
        <v>1.6760909985781471</v>
      </c>
      <c r="O27" s="152">
        <f t="shared" si="26"/>
        <v>2.3193406368383327</v>
      </c>
      <c r="P27" s="52">
        <f t="shared" si="27"/>
        <v>0.38377966280223674</v>
      </c>
    </row>
    <row r="28" spans="1:16" ht="20.100000000000001" customHeight="1" x14ac:dyDescent="0.25">
      <c r="A28" s="8" t="s">
        <v>166</v>
      </c>
      <c r="B28" s="19">
        <v>105.86999999999999</v>
      </c>
      <c r="C28" s="140">
        <v>137.08000000000001</v>
      </c>
      <c r="D28" s="247">
        <f t="shared" si="2"/>
        <v>7.4547833275358695E-3</v>
      </c>
      <c r="E28" s="215">
        <f t="shared" si="3"/>
        <v>7.9510639507298485E-3</v>
      </c>
      <c r="F28" s="52">
        <f t="shared" si="4"/>
        <v>0.294795503919902</v>
      </c>
      <c r="H28" s="19">
        <v>40.191000000000003</v>
      </c>
      <c r="I28" s="140">
        <v>43.802</v>
      </c>
      <c r="J28" s="247">
        <f t="shared" si="5"/>
        <v>5.152907012151149E-3</v>
      </c>
      <c r="K28" s="215">
        <f t="shared" si="6"/>
        <v>5.8001343768861137E-3</v>
      </c>
      <c r="L28" s="52">
        <f t="shared" si="28"/>
        <v>8.984598541962123E-2</v>
      </c>
      <c r="N28" s="27">
        <f t="shared" ref="N28" si="29">(H28/B28)*10</f>
        <v>3.7962595636157559</v>
      </c>
      <c r="O28" s="152">
        <f t="shared" ref="O28" si="30">(I28/C28)*10</f>
        <v>3.1953603735045228</v>
      </c>
      <c r="P28" s="52">
        <f t="shared" ref="P28" si="31">(O28-N28)/N28</f>
        <v>-0.15828717189688296</v>
      </c>
    </row>
    <row r="29" spans="1:16" ht="20.100000000000001" customHeight="1" x14ac:dyDescent="0.25">
      <c r="A29" s="8" t="s">
        <v>175</v>
      </c>
      <c r="B29" s="19">
        <v>119.14</v>
      </c>
      <c r="C29" s="140">
        <v>141.26</v>
      </c>
      <c r="D29" s="247">
        <f t="shared" si="2"/>
        <v>8.3891837691756274E-3</v>
      </c>
      <c r="E29" s="215">
        <f t="shared" si="3"/>
        <v>8.1935168783199459E-3</v>
      </c>
      <c r="F29" s="52">
        <f t="shared" si="4"/>
        <v>0.1856639247943595</v>
      </c>
      <c r="H29" s="19">
        <v>39.651000000000003</v>
      </c>
      <c r="I29" s="140">
        <v>37.037000000000006</v>
      </c>
      <c r="J29" s="247">
        <f t="shared" si="5"/>
        <v>5.0836733581847973E-3</v>
      </c>
      <c r="K29" s="215">
        <f t="shared" si="6"/>
        <v>4.9043326084820555E-3</v>
      </c>
      <c r="L29" s="52">
        <f t="shared" si="28"/>
        <v>-6.5925197346851205E-2</v>
      </c>
      <c r="N29" s="27">
        <f t="shared" si="25"/>
        <v>3.3281013933187849</v>
      </c>
      <c r="O29" s="152">
        <f t="shared" si="26"/>
        <v>2.6219028741328056</v>
      </c>
      <c r="P29" s="52">
        <f t="shared" si="27"/>
        <v>-0.2121926094570567</v>
      </c>
    </row>
    <row r="30" spans="1:16" ht="20.100000000000001" customHeight="1" x14ac:dyDescent="0.25">
      <c r="A30" s="8" t="s">
        <v>169</v>
      </c>
      <c r="B30" s="19">
        <v>310.74</v>
      </c>
      <c r="C30" s="140">
        <v>109.79</v>
      </c>
      <c r="D30" s="247">
        <f t="shared" si="2"/>
        <v>2.1880602353815969E-2</v>
      </c>
      <c r="E30" s="215">
        <f t="shared" si="3"/>
        <v>6.3681595502672172E-3</v>
      </c>
      <c r="F30" s="52">
        <f t="shared" si="4"/>
        <v>-0.64668211366415651</v>
      </c>
      <c r="H30" s="19">
        <v>122.71199999999999</v>
      </c>
      <c r="I30" s="140">
        <v>31.963999999999999</v>
      </c>
      <c r="J30" s="247">
        <f t="shared" si="5"/>
        <v>1.573296323244238E-2</v>
      </c>
      <c r="K30" s="215">
        <f t="shared" si="6"/>
        <v>4.2325805950136457E-3</v>
      </c>
      <c r="L30" s="52">
        <f t="shared" si="28"/>
        <v>-0.73952017732577091</v>
      </c>
      <c r="N30" s="27">
        <f t="shared" ref="N30" si="32">(H30/B30)*10</f>
        <v>3.9490249082834521</v>
      </c>
      <c r="O30" s="152">
        <f t="shared" ref="O30" si="33">(I30/C30)*10</f>
        <v>2.9113762637762997</v>
      </c>
      <c r="P30" s="52">
        <f t="shared" ref="P30" si="34">(O30-N30)/N30</f>
        <v>-0.26276072412979379</v>
      </c>
    </row>
    <row r="31" spans="1:16" ht="20.100000000000001" customHeight="1" x14ac:dyDescent="0.25">
      <c r="A31" s="8" t="s">
        <v>196</v>
      </c>
      <c r="B31" s="19">
        <v>29.109999999999996</v>
      </c>
      <c r="C31" s="140">
        <v>58.32</v>
      </c>
      <c r="D31" s="247">
        <f t="shared" si="2"/>
        <v>2.0497661534388321E-3</v>
      </c>
      <c r="E31" s="215">
        <f t="shared" si="3"/>
        <v>3.3827403677164046E-3</v>
      </c>
      <c r="F31" s="52">
        <f t="shared" si="4"/>
        <v>1.0034352456200621</v>
      </c>
      <c r="H31" s="19">
        <v>22.314999999999998</v>
      </c>
      <c r="I31" s="140">
        <v>26.85</v>
      </c>
      <c r="J31" s="247">
        <f t="shared" si="5"/>
        <v>2.861016644924308E-3</v>
      </c>
      <c r="K31" s="215">
        <f t="shared" si="6"/>
        <v>3.5553994799185458E-3</v>
      </c>
      <c r="L31" s="52">
        <f t="shared" si="7"/>
        <v>0.20322652924042142</v>
      </c>
      <c r="N31" s="27">
        <f t="shared" si="15"/>
        <v>7.6657506011679839</v>
      </c>
      <c r="O31" s="152">
        <f t="shared" si="16"/>
        <v>4.6039094650205765</v>
      </c>
      <c r="P31" s="52">
        <f t="shared" si="17"/>
        <v>-0.39941830819292418</v>
      </c>
    </row>
    <row r="32" spans="1:16" ht="20.100000000000001" customHeight="1" thickBot="1" x14ac:dyDescent="0.3">
      <c r="A32" s="8" t="s">
        <v>17</v>
      </c>
      <c r="B32" s="19">
        <f>B33-SUM(B7:B31)</f>
        <v>1257.6400000000031</v>
      </c>
      <c r="C32" s="140">
        <f>C33-SUM(C7:C31)</f>
        <v>735.86000000000786</v>
      </c>
      <c r="D32" s="247">
        <f t="shared" si="2"/>
        <v>8.8556094304734434E-2</v>
      </c>
      <c r="E32" s="215">
        <f t="shared" si="3"/>
        <v>4.2682155812548354E-2</v>
      </c>
      <c r="F32" s="52">
        <f t="shared" si="4"/>
        <v>-0.4148882033014169</v>
      </c>
      <c r="H32" s="19">
        <f>H33-SUM(H7:H31)</f>
        <v>534.66100000000006</v>
      </c>
      <c r="I32" s="140">
        <f>I33-SUM(I7:I31)</f>
        <v>350.43200000000252</v>
      </c>
      <c r="J32" s="247">
        <f t="shared" si="5"/>
        <v>6.8549138265376466E-2</v>
      </c>
      <c r="K32" s="215">
        <f t="shared" si="6"/>
        <v>4.6403193688894777E-2</v>
      </c>
      <c r="L32" s="52">
        <f t="shared" ref="L32:L33" si="35">(I32-H32)/H32</f>
        <v>-0.34457160705568113</v>
      </c>
      <c r="N32" s="27">
        <f t="shared" si="0"/>
        <v>4.2513040297700355</v>
      </c>
      <c r="O32" s="152">
        <f t="shared" si="1"/>
        <v>4.7622102030277329</v>
      </c>
      <c r="P32" s="52">
        <f t="shared" si="8"/>
        <v>0.12017634346545045</v>
      </c>
    </row>
    <row r="33" spans="1:16" ht="26.25" customHeight="1" thickBot="1" x14ac:dyDescent="0.3">
      <c r="A33" s="12" t="s">
        <v>18</v>
      </c>
      <c r="B33" s="17">
        <v>14201.620000000004</v>
      </c>
      <c r="C33" s="145">
        <v>17240.46000000001</v>
      </c>
      <c r="D33" s="243">
        <f>SUM(D7:D32)</f>
        <v>0.99999999999999978</v>
      </c>
      <c r="E33" s="244">
        <f>SUM(E7:E32)</f>
        <v>1</v>
      </c>
      <c r="F33" s="57">
        <f t="shared" si="4"/>
        <v>0.21397840528052467</v>
      </c>
      <c r="G33" s="1"/>
      <c r="H33" s="17">
        <v>7799.6749999999984</v>
      </c>
      <c r="I33" s="145">
        <v>7551.8940000000039</v>
      </c>
      <c r="J33" s="243">
        <f>SUM(J7:J32)</f>
        <v>1.0000000000000002</v>
      </c>
      <c r="K33" s="244">
        <f>SUM(K7:K32)</f>
        <v>0.99999999999999989</v>
      </c>
      <c r="L33" s="57">
        <f t="shared" si="35"/>
        <v>-3.1768118543400149E-2</v>
      </c>
      <c r="N33" s="29">
        <f t="shared" si="0"/>
        <v>5.4921023094548342</v>
      </c>
      <c r="O33" s="146">
        <f t="shared" si="1"/>
        <v>4.3803320793064682</v>
      </c>
      <c r="P33" s="57">
        <f t="shared" si="8"/>
        <v>-0.20243072097080514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F37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192</v>
      </c>
      <c r="B39" s="39">
        <v>2996.38</v>
      </c>
      <c r="C39" s="147">
        <v>4203.0700000000006</v>
      </c>
      <c r="D39" s="247">
        <f t="shared" ref="D39:D55" si="36">B39/$B$56</f>
        <v>0.49396714447036316</v>
      </c>
      <c r="E39" s="246">
        <f t="shared" ref="E39:E55" si="37">C39/$C$56</f>
        <v>0.55374008771687144</v>
      </c>
      <c r="F39" s="52">
        <f>(C39-B39)/B39</f>
        <v>0.4027159439056463</v>
      </c>
      <c r="H39" s="39">
        <v>735.83699999999999</v>
      </c>
      <c r="I39" s="147">
        <v>629.76499999999999</v>
      </c>
      <c r="J39" s="247">
        <f t="shared" ref="J39:J55" si="38">H39/$H$56</f>
        <v>0.45560659562335026</v>
      </c>
      <c r="K39" s="246">
        <f t="shared" ref="K39:K55" si="39">I39/$I$56</f>
        <v>0.43502663287389814</v>
      </c>
      <c r="L39" s="52">
        <f>(I39-H39)/H39</f>
        <v>-0.14415149007185016</v>
      </c>
      <c r="N39" s="27">
        <f t="shared" ref="N39:N56" si="40">(H39/B39)*10</f>
        <v>2.4557532756192471</v>
      </c>
      <c r="O39" s="151">
        <f t="shared" ref="O39:O56" si="41">(I39/C39)*10</f>
        <v>1.498345257157268</v>
      </c>
      <c r="P39" s="61">
        <f t="shared" si="8"/>
        <v>-0.3898632765624867</v>
      </c>
    </row>
    <row r="40" spans="1:16" ht="20.100000000000001" customHeight="1" x14ac:dyDescent="0.25">
      <c r="A40" s="38" t="s">
        <v>188</v>
      </c>
      <c r="B40" s="19">
        <v>1720.6999999999998</v>
      </c>
      <c r="C40" s="140">
        <v>2121.6699999999996</v>
      </c>
      <c r="D40" s="247">
        <f t="shared" si="36"/>
        <v>0.28366537805290176</v>
      </c>
      <c r="E40" s="215">
        <f t="shared" si="37"/>
        <v>0.27952276119747094</v>
      </c>
      <c r="F40" s="52">
        <f t="shared" ref="F40:F56" si="42">(C40-B40)/B40</f>
        <v>0.23302725634916013</v>
      </c>
      <c r="H40" s="19">
        <v>406.79899999999998</v>
      </c>
      <c r="I40" s="140">
        <v>312.90199999999993</v>
      </c>
      <c r="J40" s="247">
        <f t="shared" si="38"/>
        <v>0.25187685247273955</v>
      </c>
      <c r="K40" s="215">
        <f t="shared" si="39"/>
        <v>0.21614523430090343</v>
      </c>
      <c r="L40" s="52">
        <f t="shared" ref="L40:L56" si="43">(I40-H40)/H40</f>
        <v>-0.23081915147284052</v>
      </c>
      <c r="N40" s="27">
        <f t="shared" si="40"/>
        <v>2.3641483117335969</v>
      </c>
      <c r="O40" s="152">
        <f t="shared" si="41"/>
        <v>1.4747910843816427</v>
      </c>
      <c r="P40" s="52">
        <f t="shared" si="8"/>
        <v>-0.37618504005774533</v>
      </c>
    </row>
    <row r="41" spans="1:16" ht="20.100000000000001" customHeight="1" x14ac:dyDescent="0.25">
      <c r="A41" s="38" t="s">
        <v>187</v>
      </c>
      <c r="B41" s="19">
        <v>451.01000000000005</v>
      </c>
      <c r="C41" s="140">
        <v>452.46999999999991</v>
      </c>
      <c r="D41" s="247">
        <f t="shared" si="36"/>
        <v>7.435109092557636E-2</v>
      </c>
      <c r="E41" s="215">
        <f t="shared" si="37"/>
        <v>5.9611373945533321E-2</v>
      </c>
      <c r="F41" s="52">
        <f t="shared" si="42"/>
        <v>3.2371787765235042E-3</v>
      </c>
      <c r="H41" s="19">
        <v>111.73199999999999</v>
      </c>
      <c r="I41" s="140">
        <v>124.363</v>
      </c>
      <c r="J41" s="247">
        <f t="shared" si="38"/>
        <v>6.9180859541159476E-2</v>
      </c>
      <c r="K41" s="215">
        <f t="shared" si="39"/>
        <v>8.5906992519585237E-2</v>
      </c>
      <c r="L41" s="52">
        <f t="shared" si="43"/>
        <v>0.11304729173379172</v>
      </c>
      <c r="N41" s="27">
        <f t="shared" si="40"/>
        <v>2.4773730072503932</v>
      </c>
      <c r="O41" s="152">
        <f t="shared" si="41"/>
        <v>2.7485358145291405</v>
      </c>
      <c r="P41" s="52">
        <f t="shared" si="8"/>
        <v>0.1094557850130561</v>
      </c>
    </row>
    <row r="42" spans="1:16" ht="20.100000000000001" customHeight="1" x14ac:dyDescent="0.25">
      <c r="A42" s="38" t="s">
        <v>189</v>
      </c>
      <c r="B42" s="19">
        <v>387.3</v>
      </c>
      <c r="C42" s="140">
        <v>313.66999999999996</v>
      </c>
      <c r="D42" s="247">
        <f t="shared" si="36"/>
        <v>6.3848201848020494E-2</v>
      </c>
      <c r="E42" s="215">
        <f t="shared" si="37"/>
        <v>4.1324948981137838E-2</v>
      </c>
      <c r="F42" s="52">
        <f t="shared" ref="F42:F44" si="44">(C42-B42)/B42</f>
        <v>-0.19011102504518473</v>
      </c>
      <c r="H42" s="19">
        <v>107.91099999999997</v>
      </c>
      <c r="I42" s="140">
        <v>106.506</v>
      </c>
      <c r="J42" s="247">
        <f t="shared" si="38"/>
        <v>6.6815019277790239E-2</v>
      </c>
      <c r="K42" s="215">
        <f t="shared" si="39"/>
        <v>7.3571803070776237E-2</v>
      </c>
      <c r="L42" s="52">
        <f t="shared" ref="L42:L54" si="45">(I42-H42)/H42</f>
        <v>-1.3019988694386791E-2</v>
      </c>
      <c r="N42" s="27">
        <f t="shared" si="40"/>
        <v>2.7862380583526973</v>
      </c>
      <c r="O42" s="152">
        <f t="shared" si="41"/>
        <v>3.3954793254056814</v>
      </c>
      <c r="P42" s="52">
        <f t="shared" ref="P42:P45" si="46">(O42-N42)/N42</f>
        <v>0.21866088047522569</v>
      </c>
    </row>
    <row r="43" spans="1:16" ht="20.100000000000001" customHeight="1" x14ac:dyDescent="0.25">
      <c r="A43" s="38" t="s">
        <v>193</v>
      </c>
      <c r="B43" s="19">
        <v>20.970000000000002</v>
      </c>
      <c r="C43" s="140">
        <v>66.910000000000011</v>
      </c>
      <c r="D43" s="247">
        <f t="shared" si="36"/>
        <v>3.457001788672837E-3</v>
      </c>
      <c r="E43" s="215">
        <f t="shared" si="37"/>
        <v>8.8151635040900744E-3</v>
      </c>
      <c r="F43" s="52">
        <f t="shared" si="44"/>
        <v>2.1907486886027661</v>
      </c>
      <c r="H43" s="19">
        <v>16.091999999999999</v>
      </c>
      <c r="I43" s="140">
        <v>61.567000000000007</v>
      </c>
      <c r="J43" s="247">
        <f t="shared" si="38"/>
        <v>9.963648656932108E-3</v>
      </c>
      <c r="K43" s="215">
        <f t="shared" si="39"/>
        <v>4.2529014324624727E-2</v>
      </c>
      <c r="L43" s="52">
        <f t="shared" si="45"/>
        <v>2.825938354461845</v>
      </c>
      <c r="N43" s="27">
        <f t="shared" si="40"/>
        <v>7.6738197424892682</v>
      </c>
      <c r="O43" s="152">
        <f t="shared" si="41"/>
        <v>9.2014646540128524</v>
      </c>
      <c r="P43" s="52">
        <f t="shared" si="46"/>
        <v>0.19907229551733513</v>
      </c>
    </row>
    <row r="44" spans="1:16" ht="20.100000000000001" customHeight="1" x14ac:dyDescent="0.25">
      <c r="A44" s="38" t="s">
        <v>195</v>
      </c>
      <c r="B44" s="19">
        <v>102.71999999999997</v>
      </c>
      <c r="C44" s="140">
        <v>108.55</v>
      </c>
      <c r="D44" s="247">
        <f t="shared" si="36"/>
        <v>1.693386856139598E-2</v>
      </c>
      <c r="E44" s="215">
        <f t="shared" si="37"/>
        <v>1.4301090993408719E-2</v>
      </c>
      <c r="F44" s="52">
        <f t="shared" si="44"/>
        <v>5.6756230529595289E-2</v>
      </c>
      <c r="H44" s="19">
        <v>56.343999999999994</v>
      </c>
      <c r="I44" s="140">
        <v>56.843999999999994</v>
      </c>
      <c r="J44" s="247">
        <f t="shared" si="38"/>
        <v>3.4886391991435665E-2</v>
      </c>
      <c r="K44" s="215">
        <f t="shared" si="39"/>
        <v>3.9266478637402624E-2</v>
      </c>
      <c r="L44" s="52">
        <f t="shared" si="45"/>
        <v>8.8740593497089321E-3</v>
      </c>
      <c r="N44" s="27">
        <f t="shared" si="40"/>
        <v>5.4852024922118394</v>
      </c>
      <c r="O44" s="152">
        <f t="shared" si="41"/>
        <v>5.2366651312759096</v>
      </c>
      <c r="P44" s="52">
        <f t="shared" si="46"/>
        <v>-4.5310517029921026E-2</v>
      </c>
    </row>
    <row r="45" spans="1:16" ht="20.100000000000001" customHeight="1" x14ac:dyDescent="0.25">
      <c r="A45" s="38" t="s">
        <v>196</v>
      </c>
      <c r="B45" s="19">
        <v>29.109999999999996</v>
      </c>
      <c r="C45" s="140">
        <v>58.32</v>
      </c>
      <c r="D45" s="247">
        <f t="shared" si="36"/>
        <v>4.7989185535653915E-3</v>
      </c>
      <c r="E45" s="215">
        <f t="shared" si="37"/>
        <v>7.6834604029073833E-3</v>
      </c>
      <c r="F45" s="52">
        <f t="shared" ref="F45:F54" si="47">(C45-B45)/B45</f>
        <v>1.0034352456200621</v>
      </c>
      <c r="H45" s="19">
        <v>22.314999999999998</v>
      </c>
      <c r="I45" s="140">
        <v>26.85</v>
      </c>
      <c r="J45" s="247">
        <f t="shared" si="38"/>
        <v>1.3816730038493661E-2</v>
      </c>
      <c r="K45" s="215">
        <f t="shared" si="39"/>
        <v>1.8547339233943083E-2</v>
      </c>
      <c r="L45" s="52">
        <f t="shared" si="45"/>
        <v>0.20322652924042142</v>
      </c>
      <c r="N45" s="27">
        <f t="shared" si="40"/>
        <v>7.6657506011679839</v>
      </c>
      <c r="O45" s="152">
        <f t="shared" si="41"/>
        <v>4.6039094650205765</v>
      </c>
      <c r="P45" s="52">
        <f t="shared" si="46"/>
        <v>-0.39941830819292418</v>
      </c>
    </row>
    <row r="46" spans="1:16" ht="20.100000000000001" customHeight="1" x14ac:dyDescent="0.25">
      <c r="A46" s="38" t="s">
        <v>191</v>
      </c>
      <c r="B46" s="19">
        <v>45.180000000000007</v>
      </c>
      <c r="C46" s="140">
        <v>44.89</v>
      </c>
      <c r="D46" s="247">
        <f t="shared" si="36"/>
        <v>7.4481326090719497E-3</v>
      </c>
      <c r="E46" s="215">
        <f t="shared" si="37"/>
        <v>5.9141038663668112E-3</v>
      </c>
      <c r="F46" s="52">
        <f t="shared" si="47"/>
        <v>-6.418769366976676E-3</v>
      </c>
      <c r="H46" s="19">
        <v>25.161000000000005</v>
      </c>
      <c r="I46" s="140">
        <v>23.522999999999996</v>
      </c>
      <c r="J46" s="247">
        <f t="shared" si="38"/>
        <v>1.5578881671455932E-2</v>
      </c>
      <c r="K46" s="215">
        <f t="shared" si="39"/>
        <v>1.6249127031658959E-2</v>
      </c>
      <c r="L46" s="52">
        <f t="shared" si="45"/>
        <v>-6.5100751162513751E-2</v>
      </c>
      <c r="N46" s="27">
        <f t="shared" ref="N46:N55" si="48">(H46/B46)*10</f>
        <v>5.5690571049136786</v>
      </c>
      <c r="O46" s="152">
        <f t="shared" ref="O46:O55" si="49">(I46/C46)*10</f>
        <v>5.2401425707284464</v>
      </c>
      <c r="P46" s="52">
        <f t="shared" ref="P46:P55" si="50">(O46-N46)/N46</f>
        <v>-5.9061081254675053E-2</v>
      </c>
    </row>
    <row r="47" spans="1:16" ht="20.100000000000001" customHeight="1" x14ac:dyDescent="0.25">
      <c r="A47" s="38" t="s">
        <v>206</v>
      </c>
      <c r="B47" s="19">
        <v>26.430000000000007</v>
      </c>
      <c r="C47" s="140">
        <v>49.66</v>
      </c>
      <c r="D47" s="247">
        <f t="shared" si="36"/>
        <v>4.3571081199152645E-3</v>
      </c>
      <c r="E47" s="215">
        <f t="shared" si="37"/>
        <v>6.5425350412959644E-3</v>
      </c>
      <c r="F47" s="52">
        <f t="shared" si="47"/>
        <v>0.87892546348845946</v>
      </c>
      <c r="H47" s="19">
        <v>11.545000000000002</v>
      </c>
      <c r="I47" s="140">
        <v>19.193000000000001</v>
      </c>
      <c r="J47" s="247">
        <f t="shared" si="38"/>
        <v>7.1482925518444708E-3</v>
      </c>
      <c r="K47" s="215">
        <f t="shared" si="39"/>
        <v>1.3258066365626429E-2</v>
      </c>
      <c r="L47" s="52">
        <f t="shared" si="45"/>
        <v>0.66245127760935463</v>
      </c>
      <c r="N47" s="27">
        <f t="shared" si="48"/>
        <v>4.3681422625804007</v>
      </c>
      <c r="O47" s="152">
        <f t="shared" si="49"/>
        <v>3.8648811921063237</v>
      </c>
      <c r="P47" s="52">
        <f t="shared" si="50"/>
        <v>-0.1152116941760923</v>
      </c>
    </row>
    <row r="48" spans="1:16" ht="20.100000000000001" customHeight="1" x14ac:dyDescent="0.25">
      <c r="A48" s="38" t="s">
        <v>194</v>
      </c>
      <c r="B48" s="19">
        <v>48.3</v>
      </c>
      <c r="C48" s="140">
        <v>53.4</v>
      </c>
      <c r="D48" s="247">
        <f t="shared" si="36"/>
        <v>7.9624790840676207E-3</v>
      </c>
      <c r="E48" s="215">
        <f t="shared" si="37"/>
        <v>7.0352672413452376E-3</v>
      </c>
      <c r="F48" s="52">
        <f t="shared" si="47"/>
        <v>0.10559006211180127</v>
      </c>
      <c r="H48" s="19">
        <v>19.053000000000001</v>
      </c>
      <c r="I48" s="140">
        <v>18.175999999999998</v>
      </c>
      <c r="J48" s="247">
        <f t="shared" si="38"/>
        <v>1.1797004589891094E-2</v>
      </c>
      <c r="K48" s="215">
        <f t="shared" si="39"/>
        <v>1.2555547035983218E-2</v>
      </c>
      <c r="L48" s="52">
        <f t="shared" ref="L48:L53" si="51">(I48-H48)/H48</f>
        <v>-4.6029496667191645E-2</v>
      </c>
      <c r="N48" s="27">
        <f t="shared" ref="N48" si="52">(H48/B48)*10</f>
        <v>3.9447204968944103</v>
      </c>
      <c r="O48" s="152">
        <f t="shared" ref="O48" si="53">(I48/C48)*10</f>
        <v>3.4037453183520601</v>
      </c>
      <c r="P48" s="52">
        <f t="shared" ref="P48" si="54">(O48-N48)/N48</f>
        <v>-0.13713903912032496</v>
      </c>
    </row>
    <row r="49" spans="1:16" ht="20.100000000000001" customHeight="1" x14ac:dyDescent="0.25">
      <c r="A49" s="38" t="s">
        <v>205</v>
      </c>
      <c r="B49" s="19">
        <v>49.67</v>
      </c>
      <c r="C49" s="140">
        <v>31.67</v>
      </c>
      <c r="D49" s="247">
        <f t="shared" si="36"/>
        <v>8.1883299400753364E-3</v>
      </c>
      <c r="E49" s="215">
        <f t="shared" si="37"/>
        <v>4.1724141111124284E-3</v>
      </c>
      <c r="F49" s="52">
        <f t="shared" si="47"/>
        <v>-0.36239178578618886</v>
      </c>
      <c r="H49" s="19">
        <v>24.809000000000001</v>
      </c>
      <c r="I49" s="140">
        <v>15.168999999999999</v>
      </c>
      <c r="J49" s="247">
        <f t="shared" si="38"/>
        <v>1.5360934596683366E-2</v>
      </c>
      <c r="K49" s="215">
        <f t="shared" si="39"/>
        <v>1.0478383197008662E-2</v>
      </c>
      <c r="L49" s="52">
        <f t="shared" si="51"/>
        <v>-0.38856866459752515</v>
      </c>
      <c r="N49" s="27">
        <f t="shared" ref="N49:N50" si="55">(H49/B49)*10</f>
        <v>4.9947654519830884</v>
      </c>
      <c r="O49" s="152">
        <f t="shared" ref="O49:O50" si="56">(I49/C49)*10</f>
        <v>4.7897063467003465</v>
      </c>
      <c r="P49" s="52">
        <f t="shared" ref="P49:P50" si="57">(O49-N49)/N49</f>
        <v>-4.1054801722736879E-2</v>
      </c>
    </row>
    <row r="50" spans="1:16" ht="20.100000000000001" customHeight="1" x14ac:dyDescent="0.25">
      <c r="A50" s="38" t="s">
        <v>204</v>
      </c>
      <c r="B50" s="19">
        <v>8.7200000000000006</v>
      </c>
      <c r="C50" s="140">
        <v>18.07</v>
      </c>
      <c r="D50" s="247">
        <f t="shared" si="36"/>
        <v>1.4375324557571359E-3</v>
      </c>
      <c r="E50" s="215">
        <f t="shared" si="37"/>
        <v>2.3806606563877989E-3</v>
      </c>
      <c r="F50" s="52">
        <f t="shared" si="47"/>
        <v>1.0722477064220182</v>
      </c>
      <c r="H50" s="19">
        <v>4.609</v>
      </c>
      <c r="I50" s="140">
        <v>13.611000000000004</v>
      </c>
      <c r="J50" s="247">
        <f t="shared" si="38"/>
        <v>2.853744510303262E-3</v>
      </c>
      <c r="K50" s="215">
        <f t="shared" si="39"/>
        <v>9.4021539781452279E-3</v>
      </c>
      <c r="L50" s="52">
        <f t="shared" si="51"/>
        <v>1.9531351703189421</v>
      </c>
      <c r="N50" s="27">
        <f t="shared" si="55"/>
        <v>5.2855504587155959</v>
      </c>
      <c r="O50" s="152">
        <f t="shared" si="56"/>
        <v>7.5323741007194265</v>
      </c>
      <c r="P50" s="52">
        <f t="shared" si="57"/>
        <v>0.42508791838302029</v>
      </c>
    </row>
    <row r="51" spans="1:16" ht="20.100000000000001" customHeight="1" x14ac:dyDescent="0.25">
      <c r="A51" s="38" t="s">
        <v>203</v>
      </c>
      <c r="B51" s="19">
        <v>18.670000000000002</v>
      </c>
      <c r="C51" s="140">
        <v>25.97</v>
      </c>
      <c r="D51" s="247">
        <f t="shared" si="36"/>
        <v>3.0778361180029503E-3</v>
      </c>
      <c r="E51" s="215">
        <f t="shared" si="37"/>
        <v>3.4214586190587232E-3</v>
      </c>
      <c r="F51" s="52">
        <f t="shared" si="47"/>
        <v>0.39100160685591839</v>
      </c>
      <c r="H51" s="19">
        <v>6.8009999999999993</v>
      </c>
      <c r="I51" s="140">
        <v>11.457000000000001</v>
      </c>
      <c r="J51" s="247">
        <f t="shared" si="38"/>
        <v>4.2109603850233202E-3</v>
      </c>
      <c r="K51" s="215">
        <f t="shared" si="39"/>
        <v>7.914222182617725E-3</v>
      </c>
      <c r="L51" s="52">
        <f t="shared" si="51"/>
        <v>0.68460520511689482</v>
      </c>
      <c r="N51" s="27">
        <f t="shared" ref="N51" si="58">(H51/B51)*10</f>
        <v>3.6427423674343862</v>
      </c>
      <c r="O51" s="152">
        <f t="shared" ref="O51" si="59">(I51/C51)*10</f>
        <v>4.4116288024643824</v>
      </c>
      <c r="P51" s="52">
        <f t="shared" ref="P51" si="60">(O51-N51)/N51</f>
        <v>0.21107351480679357</v>
      </c>
    </row>
    <row r="52" spans="1:16" ht="20.100000000000001" customHeight="1" x14ac:dyDescent="0.25">
      <c r="A52" s="38" t="s">
        <v>190</v>
      </c>
      <c r="B52" s="19">
        <v>72.09</v>
      </c>
      <c r="C52" s="140">
        <v>14.229999999999999</v>
      </c>
      <c r="D52" s="247">
        <f t="shared" si="36"/>
        <v>1.1884370955909624E-2</v>
      </c>
      <c r="E52" s="215">
        <f t="shared" si="37"/>
        <v>1.8747537985831972E-3</v>
      </c>
      <c r="F52" s="52">
        <f t="shared" si="47"/>
        <v>-0.80260785129698997</v>
      </c>
      <c r="H52" s="19">
        <v>22.887</v>
      </c>
      <c r="I52" s="140">
        <v>7.1609999999999996</v>
      </c>
      <c r="J52" s="247">
        <f t="shared" si="38"/>
        <v>1.417089403499908E-2</v>
      </c>
      <c r="K52" s="215">
        <f t="shared" si="39"/>
        <v>4.9466479051868311E-3</v>
      </c>
      <c r="L52" s="52">
        <f t="shared" si="51"/>
        <v>-0.68711495608860929</v>
      </c>
      <c r="N52" s="27">
        <f t="shared" ref="N52" si="61">(H52/B52)*10</f>
        <v>3.1747815230961294</v>
      </c>
      <c r="O52" s="152">
        <f t="shared" ref="O52" si="62">(I52/C52)*10</f>
        <v>5.0323260716795506</v>
      </c>
      <c r="P52" s="52">
        <f t="shared" ref="P52" si="63">(O52-N52)/N52</f>
        <v>0.5850936623733074</v>
      </c>
    </row>
    <row r="53" spans="1:16" ht="20.100000000000001" customHeight="1" x14ac:dyDescent="0.25">
      <c r="A53" s="38" t="s">
        <v>207</v>
      </c>
      <c r="B53" s="19">
        <v>8.8500000000000014</v>
      </c>
      <c r="C53" s="140">
        <v>8.9199999999999982</v>
      </c>
      <c r="D53" s="247">
        <f t="shared" si="36"/>
        <v>1.4589635588819557E-3</v>
      </c>
      <c r="E53" s="215">
        <f t="shared" si="37"/>
        <v>1.1751794717752718E-3</v>
      </c>
      <c r="F53" s="52">
        <f t="shared" si="47"/>
        <v>7.9096045197736414E-3</v>
      </c>
      <c r="H53" s="19">
        <v>6.2130000000000001</v>
      </c>
      <c r="I53" s="140">
        <v>5.5319999999999991</v>
      </c>
      <c r="J53" s="247">
        <f t="shared" si="38"/>
        <v>3.8468897033009691E-3</v>
      </c>
      <c r="K53" s="215">
        <f t="shared" si="39"/>
        <v>3.8213735807140826E-3</v>
      </c>
      <c r="L53" s="52">
        <f t="shared" si="51"/>
        <v>-0.10960888459681328</v>
      </c>
      <c r="N53" s="27">
        <f t="shared" ref="N53" si="64">(H53/B53)*10</f>
        <v>7.0203389830508467</v>
      </c>
      <c r="O53" s="152">
        <f t="shared" ref="O53" si="65">(I53/C53)*10</f>
        <v>6.201793721973095</v>
      </c>
      <c r="P53" s="52">
        <f t="shared" ref="P53" si="66">(O53-N53)/N53</f>
        <v>-0.11659625882082897</v>
      </c>
    </row>
    <row r="54" spans="1:16" ht="20.100000000000001" customHeight="1" x14ac:dyDescent="0.25">
      <c r="A54" s="38" t="s">
        <v>197</v>
      </c>
      <c r="B54" s="19">
        <v>36.099999999999994</v>
      </c>
      <c r="C54" s="140">
        <v>4.26</v>
      </c>
      <c r="D54" s="247">
        <f t="shared" si="36"/>
        <v>5.951252483123004E-3</v>
      </c>
      <c r="E54" s="215">
        <f t="shared" si="37"/>
        <v>5.612404203769796E-4</v>
      </c>
      <c r="F54" s="52">
        <f t="shared" si="47"/>
        <v>-0.8819944598337951</v>
      </c>
      <c r="H54" s="19">
        <v>15.686999999999999</v>
      </c>
      <c r="I54" s="140">
        <v>3.169</v>
      </c>
      <c r="J54" s="247">
        <f t="shared" si="38"/>
        <v>9.7128856873784485E-3</v>
      </c>
      <c r="K54" s="215">
        <f t="shared" si="39"/>
        <v>2.1890695729000235E-3</v>
      </c>
      <c r="L54" s="52">
        <f t="shared" si="45"/>
        <v>-0.79798559316631601</v>
      </c>
      <c r="N54" s="27">
        <f t="shared" ref="N54" si="67">(H54/B54)*10</f>
        <v>4.3454293628808873</v>
      </c>
      <c r="O54" s="152">
        <f t="shared" ref="O54" si="68">(I54/C54)*10</f>
        <v>7.438967136150235</v>
      </c>
      <c r="P54" s="52">
        <f t="shared" ref="P54" si="69">(O54-N54)/N54</f>
        <v>0.71190612363755612</v>
      </c>
    </row>
    <row r="55" spans="1:16" ht="20.100000000000001" customHeight="1" thickBot="1" x14ac:dyDescent="0.3">
      <c r="A55" s="8" t="s">
        <v>17</v>
      </c>
      <c r="B55" s="19">
        <f>B56-SUM(B39:B54)</f>
        <v>43.749999999999091</v>
      </c>
      <c r="C55" s="140">
        <f>C56-SUM(C39:C54)</f>
        <v>14.600000000000364</v>
      </c>
      <c r="D55" s="247">
        <f t="shared" si="36"/>
        <v>7.212390474698782E-3</v>
      </c>
      <c r="E55" s="215">
        <f t="shared" si="37"/>
        <v>1.9235000322779595E-3</v>
      </c>
      <c r="F55" s="52">
        <f t="shared" ref="F55" si="70">(C55-B55)/B55</f>
        <v>-0.66628571428569905</v>
      </c>
      <c r="H55" s="19">
        <f>H56-SUM(H39:H54)</f>
        <v>21.276000000000067</v>
      </c>
      <c r="I55" s="140">
        <f>I56-SUM(I39:I54)</f>
        <v>11.858999999999696</v>
      </c>
      <c r="J55" s="247">
        <f t="shared" si="38"/>
        <v>1.3173414667219005E-2</v>
      </c>
      <c r="K55" s="215">
        <f t="shared" si="39"/>
        <v>8.191914189025153E-3</v>
      </c>
      <c r="L55" s="52">
        <f t="shared" ref="L55" si="71">(I55-H55)/H55</f>
        <v>-0.44261139311902337</v>
      </c>
      <c r="N55" s="27">
        <f t="shared" si="48"/>
        <v>4.8630857142858304</v>
      </c>
      <c r="O55" s="152">
        <f t="shared" si="49"/>
        <v>8.1226027397256182</v>
      </c>
      <c r="P55" s="52">
        <f t="shared" si="50"/>
        <v>0.67025695555079579</v>
      </c>
    </row>
    <row r="56" spans="1:16" ht="26.25" customHeight="1" thickBot="1" x14ac:dyDescent="0.3">
      <c r="A56" s="12" t="s">
        <v>18</v>
      </c>
      <c r="B56" s="17">
        <v>6065.9500000000016</v>
      </c>
      <c r="C56" s="145">
        <v>7590.33</v>
      </c>
      <c r="D56" s="253">
        <f>SUM(D39:D55)</f>
        <v>0.99999999999999989</v>
      </c>
      <c r="E56" s="254">
        <f>SUM(E39:E55)</f>
        <v>0.99999999999999989</v>
      </c>
      <c r="F56" s="57">
        <f t="shared" si="42"/>
        <v>0.25130111524163534</v>
      </c>
      <c r="G56" s="1"/>
      <c r="H56" s="17">
        <v>1615.0710000000001</v>
      </c>
      <c r="I56" s="145">
        <v>1447.6469999999999</v>
      </c>
      <c r="J56" s="253">
        <f>SUM(J39:J55)</f>
        <v>1</v>
      </c>
      <c r="K56" s="254">
        <f>SUM(K39:K55)</f>
        <v>1</v>
      </c>
      <c r="L56" s="57">
        <f t="shared" si="43"/>
        <v>-0.10366355411000519</v>
      </c>
      <c r="M56" s="1"/>
      <c r="N56" s="29">
        <f t="shared" si="40"/>
        <v>2.6625194734542812</v>
      </c>
      <c r="O56" s="146">
        <f t="shared" si="41"/>
        <v>1.9072253775527546</v>
      </c>
      <c r="P56" s="57">
        <f t="shared" si="8"/>
        <v>-0.28367645886984943</v>
      </c>
    </row>
    <row r="58" spans="1:16" ht="15.75" thickBot="1" x14ac:dyDescent="0.3"/>
    <row r="59" spans="1:16" x14ac:dyDescent="0.25">
      <c r="A59" s="377" t="s">
        <v>15</v>
      </c>
      <c r="B59" s="371" t="s">
        <v>1</v>
      </c>
      <c r="C59" s="364"/>
      <c r="D59" s="371" t="s">
        <v>104</v>
      </c>
      <c r="E59" s="364"/>
      <c r="F59" s="130" t="s">
        <v>0</v>
      </c>
      <c r="H59" s="380" t="s">
        <v>19</v>
      </c>
      <c r="I59" s="381"/>
      <c r="J59" s="371" t="s">
        <v>104</v>
      </c>
      <c r="K59" s="369"/>
      <c r="L59" s="130" t="s">
        <v>0</v>
      </c>
      <c r="N59" s="363" t="s">
        <v>22</v>
      </c>
      <c r="O59" s="364"/>
      <c r="P59" s="130" t="s">
        <v>0</v>
      </c>
    </row>
    <row r="60" spans="1:16" x14ac:dyDescent="0.25">
      <c r="A60" s="378"/>
      <c r="B60" s="372" t="str">
        <f>B5</f>
        <v>jan-ago</v>
      </c>
      <c r="C60" s="366"/>
      <c r="D60" s="372" t="str">
        <f>B5</f>
        <v>jan-ago</v>
      </c>
      <c r="E60" s="366"/>
      <c r="F60" s="131" t="str">
        <f>F37</f>
        <v>2025/2024</v>
      </c>
      <c r="H60" s="361" t="str">
        <f>B5</f>
        <v>jan-ago</v>
      </c>
      <c r="I60" s="366"/>
      <c r="J60" s="372" t="str">
        <f>B5</f>
        <v>jan-ago</v>
      </c>
      <c r="K60" s="362"/>
      <c r="L60" s="131" t="str">
        <f>L37</f>
        <v>2025/2024</v>
      </c>
      <c r="N60" s="361" t="str">
        <f>B5</f>
        <v>jan-ago</v>
      </c>
      <c r="O60" s="362"/>
      <c r="P60" s="131" t="str">
        <f>P37</f>
        <v>2025/2024</v>
      </c>
    </row>
    <row r="61" spans="1:16" ht="19.5" customHeight="1" thickBot="1" x14ac:dyDescent="0.3">
      <c r="A61" s="379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160</v>
      </c>
      <c r="B62" s="39">
        <v>1949.7</v>
      </c>
      <c r="C62" s="147">
        <v>3367.9300000000003</v>
      </c>
      <c r="D62" s="247">
        <f t="shared" ref="D62:D83" si="72">B62/$B$84</f>
        <v>0.23964836331857112</v>
      </c>
      <c r="E62" s="246">
        <f t="shared" ref="E62:E83" si="73">C62/$C$84</f>
        <v>0.34900358855269314</v>
      </c>
      <c r="F62" s="52">
        <f t="shared" ref="F62:F83" si="74">(C62-B62)/B62</f>
        <v>0.72740934502744026</v>
      </c>
      <c r="H62" s="19">
        <v>2130.8539999999998</v>
      </c>
      <c r="I62" s="147">
        <v>1644.366</v>
      </c>
      <c r="J62" s="245">
        <f t="shared" ref="J62:J84" si="75">H62/$H$84</f>
        <v>0.34454170388273847</v>
      </c>
      <c r="K62" s="246">
        <f t="shared" ref="K62:K84" si="76">I62/$I$84</f>
        <v>0.26938064596665229</v>
      </c>
      <c r="L62" s="52">
        <f t="shared" ref="L62:L81" si="77">(I62-H62)/H62</f>
        <v>-0.22830658505932358</v>
      </c>
      <c r="N62" s="40">
        <f t="shared" ref="N62" si="78">(H62/B62)*10</f>
        <v>10.929137816074267</v>
      </c>
      <c r="O62" s="143">
        <f t="shared" ref="O62" si="79">(I62/C62)*10</f>
        <v>4.8824233282758245</v>
      </c>
      <c r="P62" s="52">
        <f t="shared" ref="P62" si="80">(O62-N62)/N62</f>
        <v>-0.55326546243246244</v>
      </c>
    </row>
    <row r="63" spans="1:16" ht="20.100000000000001" customHeight="1" x14ac:dyDescent="0.25">
      <c r="A63" s="38" t="s">
        <v>158</v>
      </c>
      <c r="B63" s="19">
        <v>467.60999999999996</v>
      </c>
      <c r="C63" s="140">
        <v>1173.6100000000001</v>
      </c>
      <c r="D63" s="247">
        <f t="shared" si="72"/>
        <v>5.7476520065341867E-2</v>
      </c>
      <c r="E63" s="215">
        <f t="shared" si="73"/>
        <v>0.1216159782303451</v>
      </c>
      <c r="F63" s="52">
        <f t="shared" si="74"/>
        <v>1.5098051795299507</v>
      </c>
      <c r="H63" s="19">
        <v>384.85300000000001</v>
      </c>
      <c r="I63" s="140">
        <v>1133.8760000000002</v>
      </c>
      <c r="J63" s="214">
        <f t="shared" si="75"/>
        <v>6.2227589672677504E-2</v>
      </c>
      <c r="K63" s="215">
        <f t="shared" si="76"/>
        <v>0.18575198546192509</v>
      </c>
      <c r="L63" s="52">
        <f t="shared" si="77"/>
        <v>1.9462574021769354</v>
      </c>
      <c r="N63" s="40">
        <f t="shared" ref="N63:N64" si="81">(H63/B63)*10</f>
        <v>8.230213211864589</v>
      </c>
      <c r="O63" s="143">
        <f t="shared" ref="O63:O64" si="82">(I63/C63)*10</f>
        <v>9.6614377859766023</v>
      </c>
      <c r="P63" s="52">
        <f t="shared" si="8"/>
        <v>0.17389884529950878</v>
      </c>
    </row>
    <row r="64" spans="1:16" ht="20.100000000000001" customHeight="1" x14ac:dyDescent="0.25">
      <c r="A64" s="38" t="s">
        <v>155</v>
      </c>
      <c r="B64" s="19">
        <v>1295.6000000000001</v>
      </c>
      <c r="C64" s="140">
        <v>1092.3899999999999</v>
      </c>
      <c r="D64" s="247">
        <f t="shared" si="72"/>
        <v>0.1592493304177775</v>
      </c>
      <c r="E64" s="215">
        <f t="shared" si="73"/>
        <v>0.11319951130192028</v>
      </c>
      <c r="F64" s="52">
        <f t="shared" si="74"/>
        <v>-0.15684624884223544</v>
      </c>
      <c r="H64" s="19">
        <v>886.3689999999998</v>
      </c>
      <c r="I64" s="140">
        <v>665.89400000000001</v>
      </c>
      <c r="J64" s="214">
        <f t="shared" si="75"/>
        <v>0.14331863446713802</v>
      </c>
      <c r="K64" s="215">
        <f t="shared" si="76"/>
        <v>0.10908700123045476</v>
      </c>
      <c r="L64" s="52">
        <f t="shared" si="77"/>
        <v>-0.24873952044802994</v>
      </c>
      <c r="N64" s="40">
        <f t="shared" si="81"/>
        <v>6.8413785118863828</v>
      </c>
      <c r="O64" s="143">
        <f t="shared" si="82"/>
        <v>6.0957533481632016</v>
      </c>
      <c r="P64" s="52">
        <f t="shared" si="8"/>
        <v>-0.10898756185287999</v>
      </c>
    </row>
    <row r="65" spans="1:16" ht="20.100000000000001" customHeight="1" x14ac:dyDescent="0.25">
      <c r="A65" s="38" t="s">
        <v>156</v>
      </c>
      <c r="B65" s="19">
        <v>481.05</v>
      </c>
      <c r="C65" s="140">
        <v>446.36999999999989</v>
      </c>
      <c r="D65" s="247">
        <f t="shared" si="72"/>
        <v>5.912850447473901E-2</v>
      </c>
      <c r="E65" s="215">
        <f t="shared" si="73"/>
        <v>4.6255335420351845E-2</v>
      </c>
      <c r="F65" s="52">
        <f t="shared" si="74"/>
        <v>-7.2092298097911067E-2</v>
      </c>
      <c r="H65" s="19">
        <v>722.91000000000008</v>
      </c>
      <c r="I65" s="140">
        <v>585.04999999999984</v>
      </c>
      <c r="J65" s="214">
        <f t="shared" si="75"/>
        <v>0.11688864800397893</v>
      </c>
      <c r="K65" s="215">
        <f t="shared" si="76"/>
        <v>9.5843107266137761E-2</v>
      </c>
      <c r="L65" s="52">
        <f t="shared" si="77"/>
        <v>-0.19070147044583727</v>
      </c>
      <c r="N65" s="40">
        <f t="shared" ref="N65:N67" si="83">(H65/B65)*10</f>
        <v>15.027751792952916</v>
      </c>
      <c r="O65" s="143">
        <f t="shared" ref="O65:O67" si="84">(I65/C65)*10</f>
        <v>13.106839617357798</v>
      </c>
      <c r="P65" s="52">
        <f t="shared" ref="P65:P67" si="85">(O65-N65)/N65</f>
        <v>-0.12782432143282452</v>
      </c>
    </row>
    <row r="66" spans="1:16" ht="20.100000000000001" customHeight="1" x14ac:dyDescent="0.25">
      <c r="A66" s="38" t="s">
        <v>162</v>
      </c>
      <c r="B66" s="19">
        <v>67.999999999999986</v>
      </c>
      <c r="C66" s="140">
        <v>81.27000000000001</v>
      </c>
      <c r="D66" s="247">
        <f t="shared" si="72"/>
        <v>8.3582544523069357E-3</v>
      </c>
      <c r="E66" s="215">
        <f t="shared" si="73"/>
        <v>8.4216482057754682E-3</v>
      </c>
      <c r="F66" s="52">
        <f>(C65-B65)/B65</f>
        <v>-7.2092298097911067E-2</v>
      </c>
      <c r="H66" s="19">
        <v>338.298</v>
      </c>
      <c r="I66" s="140">
        <v>428.53099999999995</v>
      </c>
      <c r="J66" s="214">
        <f t="shared" si="75"/>
        <v>5.4700026064724593E-2</v>
      </c>
      <c r="K66" s="215">
        <f t="shared" si="76"/>
        <v>7.0202106828245944E-2</v>
      </c>
      <c r="L66" s="52">
        <f t="shared" si="77"/>
        <v>0.26672637733595805</v>
      </c>
      <c r="N66" s="40">
        <f t="shared" ref="N66" si="86">(H66/B66)*10</f>
        <v>49.749705882352949</v>
      </c>
      <c r="O66" s="143">
        <f t="shared" ref="O66" si="87">(I66/C66)*10</f>
        <v>52.729297403715989</v>
      </c>
      <c r="P66" s="52">
        <f t="shared" ref="P66" si="88">(O66-N66)/N66</f>
        <v>5.9891640935709568E-2</v>
      </c>
    </row>
    <row r="67" spans="1:16" ht="20.100000000000001" customHeight="1" x14ac:dyDescent="0.25">
      <c r="A67" s="38" t="s">
        <v>159</v>
      </c>
      <c r="B67" s="19">
        <v>470.35999999999996</v>
      </c>
      <c r="C67" s="140">
        <v>654.20000000000016</v>
      </c>
      <c r="D67" s="247">
        <f t="shared" si="72"/>
        <v>5.7814537708633693E-2</v>
      </c>
      <c r="E67" s="215">
        <f t="shared" si="73"/>
        <v>6.7791832856137713E-2</v>
      </c>
      <c r="F67" s="52">
        <f t="shared" si="74"/>
        <v>0.39084956203758869</v>
      </c>
      <c r="H67" s="19">
        <v>212.37800000000001</v>
      </c>
      <c r="I67" s="140">
        <v>281.96500000000003</v>
      </c>
      <c r="J67" s="214">
        <f t="shared" si="75"/>
        <v>3.4339789580707186E-2</v>
      </c>
      <c r="K67" s="215">
        <f t="shared" si="76"/>
        <v>4.6191610529521483E-2</v>
      </c>
      <c r="L67" s="52">
        <f t="shared" si="77"/>
        <v>0.32765634858601178</v>
      </c>
      <c r="N67" s="40">
        <f t="shared" si="83"/>
        <v>4.5152223828556863</v>
      </c>
      <c r="O67" s="143">
        <f t="shared" si="84"/>
        <v>4.3100733720574738</v>
      </c>
      <c r="P67" s="52">
        <f t="shared" si="85"/>
        <v>-4.5434973829232422E-2</v>
      </c>
    </row>
    <row r="68" spans="1:16" ht="20.100000000000001" customHeight="1" x14ac:dyDescent="0.25">
      <c r="A68" s="38" t="s">
        <v>163</v>
      </c>
      <c r="B68" s="19">
        <v>123.07999999999998</v>
      </c>
      <c r="C68" s="140">
        <v>331.84999999999997</v>
      </c>
      <c r="D68" s="247">
        <f t="shared" si="72"/>
        <v>1.5128440558675555E-2</v>
      </c>
      <c r="E68" s="215">
        <f t="shared" si="73"/>
        <v>3.4388137776382284E-2</v>
      </c>
      <c r="F68" s="52">
        <f t="shared" si="74"/>
        <v>1.6962138446538837</v>
      </c>
      <c r="H68" s="19">
        <v>78.446000000000012</v>
      </c>
      <c r="I68" s="140">
        <v>208.68499999999995</v>
      </c>
      <c r="J68" s="214">
        <f t="shared" si="75"/>
        <v>1.2684078075168597E-2</v>
      </c>
      <c r="K68" s="215">
        <f t="shared" si="76"/>
        <v>3.4186853841268197E-2</v>
      </c>
      <c r="L68" s="52">
        <f t="shared" si="77"/>
        <v>1.6602376156846734</v>
      </c>
      <c r="N68" s="40">
        <f t="shared" ref="N68:N69" si="89">(H68/B68)*10</f>
        <v>6.3735781605459882</v>
      </c>
      <c r="O68" s="143">
        <f t="shared" ref="O68:O69" si="90">(I68/C68)*10</f>
        <v>6.2885339761940626</v>
      </c>
      <c r="P68" s="52">
        <f t="shared" ref="P68:P69" si="91">(O68-N68)/N68</f>
        <v>-1.3343240203496675E-2</v>
      </c>
    </row>
    <row r="69" spans="1:16" ht="20.100000000000001" customHeight="1" x14ac:dyDescent="0.25">
      <c r="A69" s="38" t="s">
        <v>161</v>
      </c>
      <c r="B69" s="19">
        <v>231.26999999999998</v>
      </c>
      <c r="C69" s="140">
        <v>247.12000000000003</v>
      </c>
      <c r="D69" s="247">
        <f t="shared" si="72"/>
        <v>2.8426669223309196E-2</v>
      </c>
      <c r="E69" s="215">
        <f t="shared" si="73"/>
        <v>2.5607945177940614E-2</v>
      </c>
      <c r="F69" s="52">
        <f t="shared" si="74"/>
        <v>6.8534613222640428E-2</v>
      </c>
      <c r="H69" s="19">
        <v>161.446</v>
      </c>
      <c r="I69" s="140">
        <v>177.40299999999999</v>
      </c>
      <c r="J69" s="214">
        <f t="shared" si="75"/>
        <v>2.6104500789379561E-2</v>
      </c>
      <c r="K69" s="215">
        <f t="shared" si="76"/>
        <v>2.9062225037748298E-2</v>
      </c>
      <c r="L69" s="52">
        <f t="shared" si="77"/>
        <v>9.8838001560893382E-2</v>
      </c>
      <c r="N69" s="40">
        <f t="shared" si="89"/>
        <v>6.9808448999005499</v>
      </c>
      <c r="O69" s="143">
        <f t="shared" si="90"/>
        <v>7.1788200064745853</v>
      </c>
      <c r="P69" s="52">
        <f t="shared" si="91"/>
        <v>2.8359762953171438E-2</v>
      </c>
    </row>
    <row r="70" spans="1:16" ht="20.100000000000001" customHeight="1" x14ac:dyDescent="0.25">
      <c r="A70" s="38" t="s">
        <v>157</v>
      </c>
      <c r="B70" s="19">
        <v>521.42999999999995</v>
      </c>
      <c r="C70" s="140">
        <v>293.81999999999994</v>
      </c>
      <c r="D70" s="247">
        <f t="shared" si="72"/>
        <v>6.4091832633329501E-2</v>
      </c>
      <c r="E70" s="215">
        <f t="shared" si="73"/>
        <v>3.0447258223464342E-2</v>
      </c>
      <c r="F70" s="52">
        <f t="shared" si="74"/>
        <v>-0.43651113284621146</v>
      </c>
      <c r="H70" s="19">
        <v>258.25599999999997</v>
      </c>
      <c r="I70" s="140">
        <v>175.58900000000003</v>
      </c>
      <c r="J70" s="214">
        <f t="shared" si="75"/>
        <v>4.1757887813027313E-2</v>
      </c>
      <c r="K70" s="215">
        <f t="shared" si="76"/>
        <v>2.8765054887195746E-2</v>
      </c>
      <c r="L70" s="52">
        <f t="shared" si="77"/>
        <v>-0.32009711294219673</v>
      </c>
      <c r="N70" s="40">
        <f t="shared" ref="N70:N71" si="92">(H70/B70)*10</f>
        <v>4.9528412250925342</v>
      </c>
      <c r="O70" s="143">
        <f t="shared" ref="O70:O71" si="93">(I70/C70)*10</f>
        <v>5.9760737866721145</v>
      </c>
      <c r="P70" s="52">
        <f t="shared" ref="P70:P71" si="94">(O70-N70)/N70</f>
        <v>0.20659506636222993</v>
      </c>
    </row>
    <row r="71" spans="1:16" ht="20.100000000000001" customHeight="1" x14ac:dyDescent="0.25">
      <c r="A71" s="38" t="s">
        <v>164</v>
      </c>
      <c r="B71" s="19">
        <v>351.25</v>
      </c>
      <c r="C71" s="140">
        <v>314.76999999999992</v>
      </c>
      <c r="D71" s="247">
        <f t="shared" si="72"/>
        <v>4.3174071711364878E-2</v>
      </c>
      <c r="E71" s="215">
        <f t="shared" si="73"/>
        <v>3.2618213433394154E-2</v>
      </c>
      <c r="F71" s="52">
        <f t="shared" si="74"/>
        <v>-0.10385765124555181</v>
      </c>
      <c r="H71" s="19">
        <v>177.02800000000002</v>
      </c>
      <c r="I71" s="140">
        <v>155.52799999999999</v>
      </c>
      <c r="J71" s="214">
        <f t="shared" si="75"/>
        <v>2.8623983039172761E-2</v>
      </c>
      <c r="K71" s="215">
        <f t="shared" si="76"/>
        <v>2.5478654451564612E-2</v>
      </c>
      <c r="L71" s="52">
        <f t="shared" si="77"/>
        <v>-0.12144971416951006</v>
      </c>
      <c r="N71" s="40">
        <f t="shared" si="92"/>
        <v>5.0399430604982207</v>
      </c>
      <c r="O71" s="143">
        <f t="shared" si="93"/>
        <v>4.941004542999651</v>
      </c>
      <c r="P71" s="52">
        <f t="shared" si="94"/>
        <v>-1.9630880014106594E-2</v>
      </c>
    </row>
    <row r="72" spans="1:16" ht="20.100000000000001" customHeight="1" x14ac:dyDescent="0.25">
      <c r="A72" s="38" t="s">
        <v>165</v>
      </c>
      <c r="B72" s="19">
        <v>209.97000000000003</v>
      </c>
      <c r="C72" s="140">
        <v>321.97999999999996</v>
      </c>
      <c r="D72" s="247">
        <f t="shared" si="72"/>
        <v>2.5808568931630704E-2</v>
      </c>
      <c r="E72" s="215">
        <f t="shared" si="73"/>
        <v>3.3365353627360463E-2</v>
      </c>
      <c r="F72" s="52">
        <f t="shared" si="74"/>
        <v>0.53345716054674441</v>
      </c>
      <c r="H72" s="19">
        <v>65.074000000000012</v>
      </c>
      <c r="I72" s="140">
        <v>109.697</v>
      </c>
      <c r="J72" s="214">
        <f t="shared" si="75"/>
        <v>1.052193479162126E-2</v>
      </c>
      <c r="K72" s="215">
        <f t="shared" si="76"/>
        <v>1.7970603089947041E-2</v>
      </c>
      <c r="L72" s="52">
        <f t="shared" si="77"/>
        <v>0.68572701847127859</v>
      </c>
      <c r="N72" s="40">
        <f t="shared" ref="N72:N73" si="95">(H72/B72)*10</f>
        <v>3.0992046482830879</v>
      </c>
      <c r="O72" s="143">
        <f t="shared" ref="O72:O73" si="96">(I72/C72)*10</f>
        <v>3.4069507422821301</v>
      </c>
      <c r="P72" s="52">
        <f t="shared" ref="P72:P73" si="97">(O72-N72)/N72</f>
        <v>9.9298410051601088E-2</v>
      </c>
    </row>
    <row r="73" spans="1:16" ht="20.100000000000001" customHeight="1" x14ac:dyDescent="0.25">
      <c r="A73" s="38" t="s">
        <v>174</v>
      </c>
      <c r="B73" s="19">
        <v>13.52</v>
      </c>
      <c r="C73" s="140">
        <v>13.84</v>
      </c>
      <c r="D73" s="247">
        <f t="shared" si="72"/>
        <v>1.6618176499292618E-3</v>
      </c>
      <c r="E73" s="215">
        <f t="shared" si="73"/>
        <v>1.4341775706648513E-3</v>
      </c>
      <c r="F73" s="52">
        <f t="shared" si="74"/>
        <v>2.3668639053254458E-2</v>
      </c>
      <c r="H73" s="19">
        <v>45.88</v>
      </c>
      <c r="I73" s="140">
        <v>62.361000000000004</v>
      </c>
      <c r="J73" s="214">
        <f t="shared" si="75"/>
        <v>7.4184216159999894E-3</v>
      </c>
      <c r="K73" s="215">
        <f t="shared" si="76"/>
        <v>1.0216002072000033E-2</v>
      </c>
      <c r="L73" s="52">
        <f t="shared" si="77"/>
        <v>0.3592197035745423</v>
      </c>
      <c r="N73" s="40">
        <f t="shared" si="95"/>
        <v>33.934911242603555</v>
      </c>
      <c r="O73" s="143">
        <f t="shared" si="96"/>
        <v>45.058526011560701</v>
      </c>
      <c r="P73" s="52">
        <f t="shared" si="97"/>
        <v>0.32779265840518879</v>
      </c>
    </row>
    <row r="74" spans="1:16" ht="20.100000000000001" customHeight="1" x14ac:dyDescent="0.25">
      <c r="A74" s="38" t="s">
        <v>170</v>
      </c>
      <c r="B74" s="19">
        <v>249.75000000000003</v>
      </c>
      <c r="C74" s="140">
        <v>197.78000000000003</v>
      </c>
      <c r="D74" s="247">
        <f t="shared" si="72"/>
        <v>3.0698147786230263E-2</v>
      </c>
      <c r="E74" s="215">
        <f t="shared" si="73"/>
        <v>2.0495060688301613E-2</v>
      </c>
      <c r="F74" s="52">
        <f t="shared" si="74"/>
        <v>-0.20808808808808807</v>
      </c>
      <c r="H74" s="19">
        <v>61.838999999999999</v>
      </c>
      <c r="I74" s="140">
        <v>49.944000000000003</v>
      </c>
      <c r="J74" s="214">
        <f t="shared" si="75"/>
        <v>9.9988616894468897E-3</v>
      </c>
      <c r="K74" s="215">
        <f t="shared" si="76"/>
        <v>8.1818445420049329E-3</v>
      </c>
      <c r="L74" s="52">
        <f t="shared" si="77"/>
        <v>-0.19235433949449371</v>
      </c>
      <c r="N74" s="40">
        <f t="shared" ref="N74:N81" si="98">(H74/B74)*10</f>
        <v>2.4760360360360356</v>
      </c>
      <c r="O74" s="143">
        <f t="shared" ref="O74:O81" si="99">(I74/C74)*10</f>
        <v>2.5252300535949028</v>
      </c>
      <c r="P74" s="52">
        <f t="shared" ref="P74:P81" si="100">(O74-N74)/N74</f>
        <v>1.986805395515304E-2</v>
      </c>
    </row>
    <row r="75" spans="1:16" ht="20.100000000000001" customHeight="1" x14ac:dyDescent="0.25">
      <c r="A75" s="38" t="s">
        <v>167</v>
      </c>
      <c r="B75" s="19">
        <v>84.589999999999989</v>
      </c>
      <c r="C75" s="140">
        <v>59.54</v>
      </c>
      <c r="D75" s="247">
        <f t="shared" si="72"/>
        <v>1.0397422707656525E-2</v>
      </c>
      <c r="E75" s="215">
        <f t="shared" si="73"/>
        <v>6.1698650691752342E-3</v>
      </c>
      <c r="F75" s="52">
        <f t="shared" si="74"/>
        <v>-0.29613429483390463</v>
      </c>
      <c r="H75" s="19">
        <v>51.15</v>
      </c>
      <c r="I75" s="140">
        <v>45.666999999999994</v>
      </c>
      <c r="J75" s="214">
        <f t="shared" si="75"/>
        <v>8.2705376124324204E-3</v>
      </c>
      <c r="K75" s="215">
        <f t="shared" si="76"/>
        <v>7.4811848209942978E-3</v>
      </c>
      <c r="L75" s="52">
        <f t="shared" si="77"/>
        <v>-0.10719452590420341</v>
      </c>
      <c r="N75" s="40">
        <f t="shared" si="98"/>
        <v>6.0468140442132645</v>
      </c>
      <c r="O75" s="143">
        <f t="shared" si="99"/>
        <v>7.6699697682230425</v>
      </c>
      <c r="P75" s="52">
        <f t="shared" si="100"/>
        <v>0.26843155951903641</v>
      </c>
    </row>
    <row r="76" spans="1:16" ht="20.100000000000001" customHeight="1" x14ac:dyDescent="0.25">
      <c r="A76" s="38" t="s">
        <v>168</v>
      </c>
      <c r="B76" s="19">
        <v>182.85999999999999</v>
      </c>
      <c r="C76" s="140">
        <v>195.34000000000003</v>
      </c>
      <c r="D76" s="247">
        <f t="shared" si="72"/>
        <v>2.2476329546306566E-2</v>
      </c>
      <c r="E76" s="215">
        <f t="shared" si="73"/>
        <v>2.0242214353589024E-2</v>
      </c>
      <c r="F76" s="52">
        <f t="shared" si="74"/>
        <v>6.8248933610412593E-2</v>
      </c>
      <c r="H76" s="19">
        <v>30.648999999999997</v>
      </c>
      <c r="I76" s="140">
        <v>45.305999999999997</v>
      </c>
      <c r="J76" s="214">
        <f t="shared" si="75"/>
        <v>4.9556932020223118E-3</v>
      </c>
      <c r="K76" s="215">
        <f t="shared" si="76"/>
        <v>7.4220456675491639E-3</v>
      </c>
      <c r="L76" s="52">
        <f t="shared" si="77"/>
        <v>0.47822114914026564</v>
      </c>
      <c r="N76" s="40">
        <f t="shared" si="98"/>
        <v>1.6760909985781471</v>
      </c>
      <c r="O76" s="143">
        <f t="shared" si="99"/>
        <v>2.3193406368383327</v>
      </c>
      <c r="P76" s="52">
        <f t="shared" si="100"/>
        <v>0.38377966280223674</v>
      </c>
    </row>
    <row r="77" spans="1:16" ht="20.100000000000001" customHeight="1" x14ac:dyDescent="0.25">
      <c r="A77" s="38" t="s">
        <v>166</v>
      </c>
      <c r="B77" s="19">
        <v>105.86999999999999</v>
      </c>
      <c r="C77" s="140">
        <v>137.08000000000001</v>
      </c>
      <c r="D77" s="247">
        <f t="shared" si="72"/>
        <v>1.3013064689201992E-2</v>
      </c>
      <c r="E77" s="215">
        <f t="shared" si="73"/>
        <v>1.4204989984590884E-2</v>
      </c>
      <c r="F77" s="52">
        <f t="shared" si="74"/>
        <v>0.294795503919902</v>
      </c>
      <c r="H77" s="19">
        <v>40.191000000000003</v>
      </c>
      <c r="I77" s="140">
        <v>43.802</v>
      </c>
      <c r="J77" s="214">
        <f t="shared" si="75"/>
        <v>6.4985567386367828E-3</v>
      </c>
      <c r="K77" s="215">
        <f t="shared" si="76"/>
        <v>7.1756598315893807E-3</v>
      </c>
      <c r="L77" s="52">
        <f t="shared" si="77"/>
        <v>8.984598541962123E-2</v>
      </c>
      <c r="N77" s="40">
        <f t="shared" si="98"/>
        <v>3.7962595636157559</v>
      </c>
      <c r="O77" s="143">
        <f t="shared" si="99"/>
        <v>3.1953603735045228</v>
      </c>
      <c r="P77" s="52">
        <f t="shared" si="100"/>
        <v>-0.15828717189688296</v>
      </c>
    </row>
    <row r="78" spans="1:16" ht="20.100000000000001" customHeight="1" x14ac:dyDescent="0.25">
      <c r="A78" s="38" t="s">
        <v>175</v>
      </c>
      <c r="B78" s="19">
        <v>119.14</v>
      </c>
      <c r="C78" s="140">
        <v>141.26</v>
      </c>
      <c r="D78" s="247">
        <f t="shared" si="72"/>
        <v>1.4644153462468361E-2</v>
      </c>
      <c r="E78" s="215">
        <f t="shared" si="73"/>
        <v>1.463814477110671E-2</v>
      </c>
      <c r="F78" s="52">
        <f t="shared" si="74"/>
        <v>0.1856639247943595</v>
      </c>
      <c r="H78" s="19">
        <v>39.651000000000003</v>
      </c>
      <c r="I78" s="140">
        <v>37.037000000000006</v>
      </c>
      <c r="J78" s="214">
        <f t="shared" si="75"/>
        <v>6.411243145074446E-3</v>
      </c>
      <c r="K78" s="215">
        <f t="shared" si="76"/>
        <v>6.0674150308793195E-3</v>
      </c>
      <c r="L78" s="52">
        <f t="shared" si="77"/>
        <v>-6.5925197346851205E-2</v>
      </c>
      <c r="N78" s="40">
        <f t="shared" si="98"/>
        <v>3.3281013933187849</v>
      </c>
      <c r="O78" s="143">
        <f t="shared" si="99"/>
        <v>2.6219028741328056</v>
      </c>
      <c r="P78" s="52">
        <f t="shared" si="100"/>
        <v>-0.2121926094570567</v>
      </c>
    </row>
    <row r="79" spans="1:16" ht="20.100000000000001" customHeight="1" x14ac:dyDescent="0.25">
      <c r="A79" s="38" t="s">
        <v>169</v>
      </c>
      <c r="B79" s="19">
        <v>310.74</v>
      </c>
      <c r="C79" s="140">
        <v>109.79</v>
      </c>
      <c r="D79" s="247">
        <f t="shared" si="72"/>
        <v>3.8194764536909676E-2</v>
      </c>
      <c r="E79" s="215">
        <f t="shared" si="73"/>
        <v>1.1377048806596389E-2</v>
      </c>
      <c r="F79" s="52">
        <f t="shared" si="74"/>
        <v>-0.64668211366415651</v>
      </c>
      <c r="H79" s="19">
        <v>122.71199999999999</v>
      </c>
      <c r="I79" s="140">
        <v>31.963999999999999</v>
      </c>
      <c r="J79" s="214">
        <f t="shared" si="75"/>
        <v>1.9841529061521156E-2</v>
      </c>
      <c r="K79" s="215">
        <f t="shared" si="76"/>
        <v>5.2363542956240117E-3</v>
      </c>
      <c r="L79" s="52">
        <f t="shared" si="77"/>
        <v>-0.73952017732577091</v>
      </c>
      <c r="N79" s="40">
        <f t="shared" si="98"/>
        <v>3.9490249082834521</v>
      </c>
      <c r="O79" s="143">
        <f t="shared" si="99"/>
        <v>2.9113762637762997</v>
      </c>
      <c r="P79" s="52">
        <f t="shared" si="100"/>
        <v>-0.26276072412979379</v>
      </c>
    </row>
    <row r="80" spans="1:16" ht="20.100000000000001" customHeight="1" x14ac:dyDescent="0.25">
      <c r="A80" s="38" t="s">
        <v>172</v>
      </c>
      <c r="B80" s="19">
        <v>13.32</v>
      </c>
      <c r="C80" s="140">
        <v>63.25</v>
      </c>
      <c r="D80" s="247">
        <f t="shared" si="72"/>
        <v>1.6372345485989473E-3</v>
      </c>
      <c r="E80" s="215">
        <f t="shared" si="73"/>
        <v>6.5543158485947862E-3</v>
      </c>
      <c r="F80" s="52">
        <f t="shared" si="74"/>
        <v>3.7484984984984986</v>
      </c>
      <c r="H80" s="19">
        <v>4.968</v>
      </c>
      <c r="I80" s="140">
        <v>25.364000000000001</v>
      </c>
      <c r="J80" s="214">
        <f t="shared" si="75"/>
        <v>8.032850607734949E-4</v>
      </c>
      <c r="K80" s="215">
        <f t="shared" si="76"/>
        <v>4.1551398559068779E-3</v>
      </c>
      <c r="L80" s="52">
        <f t="shared" si="77"/>
        <v>4.105475040257649</v>
      </c>
      <c r="N80" s="40">
        <f t="shared" si="98"/>
        <v>3.7297297297297294</v>
      </c>
      <c r="O80" s="143">
        <f t="shared" si="99"/>
        <v>4.0101185770750991</v>
      </c>
      <c r="P80" s="52">
        <f t="shared" si="100"/>
        <v>7.5176719940425227E-2</v>
      </c>
    </row>
    <row r="81" spans="1:16" ht="20.100000000000001" customHeight="1" x14ac:dyDescent="0.25">
      <c r="A81" s="38" t="s">
        <v>171</v>
      </c>
      <c r="B81" s="19">
        <v>319.20999999999998</v>
      </c>
      <c r="C81" s="140">
        <v>41.99</v>
      </c>
      <c r="D81" s="247">
        <f t="shared" si="72"/>
        <v>3.9235858878248493E-2</v>
      </c>
      <c r="E81" s="215">
        <f t="shared" si="73"/>
        <v>4.3512367190908317E-3</v>
      </c>
      <c r="F81" s="52">
        <f t="shared" si="74"/>
        <v>-0.86845650198928603</v>
      </c>
      <c r="H81" s="19">
        <v>154.983</v>
      </c>
      <c r="I81" s="140">
        <v>19.925999999999998</v>
      </c>
      <c r="J81" s="214">
        <f t="shared" si="75"/>
        <v>2.5059486427910338E-2</v>
      </c>
      <c r="K81" s="215">
        <f t="shared" si="76"/>
        <v>3.2642846857278206E-3</v>
      </c>
      <c r="L81" s="52">
        <f t="shared" si="77"/>
        <v>-0.87143106018079408</v>
      </c>
      <c r="N81" s="40">
        <f t="shared" si="98"/>
        <v>4.8552050374361713</v>
      </c>
      <c r="O81" s="143">
        <f t="shared" si="99"/>
        <v>4.7454155751369367</v>
      </c>
      <c r="P81" s="52">
        <f t="shared" si="100"/>
        <v>-2.2612734467998857E-2</v>
      </c>
    </row>
    <row r="82" spans="1:16" ht="20.100000000000001" customHeight="1" x14ac:dyDescent="0.25">
      <c r="A82" s="38" t="s">
        <v>173</v>
      </c>
      <c r="B82" s="19">
        <v>51.75</v>
      </c>
      <c r="C82" s="140">
        <v>81.09</v>
      </c>
      <c r="D82" s="247">
        <f t="shared" si="72"/>
        <v>6.3608774692188825E-3</v>
      </c>
      <c r="E82" s="215">
        <f t="shared" si="73"/>
        <v>8.4029956073130626E-3</v>
      </c>
      <c r="F82" s="52">
        <f t="shared" si="74"/>
        <v>0.56695652173913047</v>
      </c>
      <c r="H82" s="19">
        <v>9.798</v>
      </c>
      <c r="I82" s="140">
        <v>18.07</v>
      </c>
      <c r="J82" s="214">
        <f t="shared" si="75"/>
        <v>1.5842566476366149E-3</v>
      </c>
      <c r="K82" s="215">
        <f t="shared" si="76"/>
        <v>2.9602340796497902E-3</v>
      </c>
      <c r="L82" s="52">
        <f t="shared" ref="L82" si="101">(I82-H82)/H82</f>
        <v>0.84425392937334154</v>
      </c>
      <c r="N82" s="40">
        <f t="shared" ref="N82" si="102">(H82/B82)*10</f>
        <v>1.8933333333333333</v>
      </c>
      <c r="O82" s="143">
        <f t="shared" ref="O82" si="103">(I82/C82)*10</f>
        <v>2.2283882106301638</v>
      </c>
      <c r="P82" s="52">
        <f t="shared" ref="P82" si="104">(O82-N82)/N82</f>
        <v>0.17696560420607244</v>
      </c>
    </row>
    <row r="83" spans="1:16" ht="20.100000000000001" customHeight="1" thickBot="1" x14ac:dyDescent="0.3">
      <c r="A83" s="8" t="s">
        <v>17</v>
      </c>
      <c r="B83" s="19">
        <f>B84-SUM(B62:B82)</f>
        <v>515.60000000000127</v>
      </c>
      <c r="C83" s="140">
        <f>C84-SUM(C62:C82)</f>
        <v>283.85999999999694</v>
      </c>
      <c r="D83" s="247">
        <f t="shared" si="72"/>
        <v>6.3375235229550991E-2</v>
      </c>
      <c r="E83" s="215">
        <f t="shared" si="73"/>
        <v>2.9415147775211006E-2</v>
      </c>
      <c r="F83" s="52">
        <f t="shared" si="74"/>
        <v>-0.44945694336695841</v>
      </c>
      <c r="H83" s="19">
        <f>H84-SUM(H62:H82)</f>
        <v>206.87100000000191</v>
      </c>
      <c r="I83" s="140">
        <f>I84-SUM(I62:I82)</f>
        <v>158.22200000000157</v>
      </c>
      <c r="J83" s="214">
        <f t="shared" si="75"/>
        <v>3.3449352618211595E-2</v>
      </c>
      <c r="K83" s="215">
        <f t="shared" si="76"/>
        <v>2.591998652741305E-2</v>
      </c>
      <c r="L83" s="52">
        <f t="shared" ref="L83" si="105">(I83-H83)/H83</f>
        <v>-0.23516587631905822</v>
      </c>
      <c r="N83" s="40">
        <f t="shared" ref="N83" si="106">(H83/B83)*10</f>
        <v>4.0122381691233784</v>
      </c>
      <c r="O83" s="143">
        <f t="shared" ref="O83" si="107">(I83/C83)*10</f>
        <v>5.5739449024168</v>
      </c>
      <c r="P83" s="52">
        <f t="shared" ref="P83" si="108">(O83-N83)/N83</f>
        <v>0.38923579993623214</v>
      </c>
    </row>
    <row r="84" spans="1:16" ht="26.25" customHeight="1" thickBot="1" x14ac:dyDescent="0.3">
      <c r="A84" s="12" t="s">
        <v>18</v>
      </c>
      <c r="B84" s="17">
        <v>8135.6700000000019</v>
      </c>
      <c r="C84" s="145">
        <v>9650.1299999999992</v>
      </c>
      <c r="D84" s="243">
        <f>SUM(D62:D83)</f>
        <v>1</v>
      </c>
      <c r="E84" s="244">
        <f>SUM(E62:E83)</f>
        <v>0.99999999999999989</v>
      </c>
      <c r="F84" s="57">
        <f>(C84-B84)/B84</f>
        <v>0.18615061820354034</v>
      </c>
      <c r="G84" s="1"/>
      <c r="H84" s="17">
        <v>6184.6040000000003</v>
      </c>
      <c r="I84" s="145">
        <v>6104.2470000000021</v>
      </c>
      <c r="J84" s="255">
        <f t="shared" si="75"/>
        <v>1</v>
      </c>
      <c r="K84" s="244">
        <f t="shared" si="76"/>
        <v>1</v>
      </c>
      <c r="L84" s="57">
        <f>(I84-H84)/H84</f>
        <v>-1.2993071181275009E-2</v>
      </c>
      <c r="M84" s="1"/>
      <c r="N84" s="37">
        <f t="shared" ref="N84:O84" si="109">(H84/B84)*10</f>
        <v>7.6018373409934261</v>
      </c>
      <c r="O84" s="150">
        <f t="shared" si="109"/>
        <v>6.3255593447963943</v>
      </c>
      <c r="P84" s="57">
        <f>(O84-N84)/N84</f>
        <v>-0.1678907268002981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52" t="s">
        <v>16</v>
      </c>
      <c r="B3" s="335"/>
      <c r="C3" s="335"/>
      <c r="D3" s="371" t="s">
        <v>1</v>
      </c>
      <c r="E3" s="364"/>
      <c r="F3" s="371" t="s">
        <v>104</v>
      </c>
      <c r="G3" s="364"/>
      <c r="H3" s="130" t="s">
        <v>0</v>
      </c>
      <c r="J3" s="365" t="s">
        <v>19</v>
      </c>
      <c r="K3" s="364"/>
      <c r="L3" s="374" t="s">
        <v>104</v>
      </c>
      <c r="M3" s="375"/>
      <c r="N3" s="130" t="s">
        <v>0</v>
      </c>
      <c r="P3" s="363" t="s">
        <v>22</v>
      </c>
      <c r="Q3" s="364"/>
      <c r="R3" s="130" t="s">
        <v>0</v>
      </c>
    </row>
    <row r="4" spans="1:18" x14ac:dyDescent="0.25">
      <c r="A4" s="370"/>
      <c r="B4" s="336"/>
      <c r="C4" s="336"/>
      <c r="D4" s="372" t="s">
        <v>178</v>
      </c>
      <c r="E4" s="366"/>
      <c r="F4" s="372" t="str">
        <f>D4</f>
        <v>jan-ago</v>
      </c>
      <c r="G4" s="366"/>
      <c r="H4" s="131" t="s">
        <v>152</v>
      </c>
      <c r="J4" s="361" t="str">
        <f>D4</f>
        <v>jan-ago</v>
      </c>
      <c r="K4" s="366"/>
      <c r="L4" s="367" t="str">
        <f>D4</f>
        <v>jan-ago</v>
      </c>
      <c r="M4" s="368"/>
      <c r="N4" s="131" t="str">
        <f>H4</f>
        <v>2025/2024</v>
      </c>
      <c r="P4" s="361" t="str">
        <f>D4</f>
        <v>jan-ago</v>
      </c>
      <c r="Q4" s="362"/>
      <c r="R4" s="131" t="str">
        <f>N4</f>
        <v>2025/2024</v>
      </c>
    </row>
    <row r="5" spans="1:18" ht="19.5" customHeight="1" thickBot="1" x14ac:dyDescent="0.3">
      <c r="A5" s="353"/>
      <c r="B5" s="376"/>
      <c r="C5" s="376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241811.25999999995</v>
      </c>
      <c r="E6" s="147">
        <v>239485.80000000002</v>
      </c>
      <c r="F6" s="247">
        <f>D6/D8</f>
        <v>0.77593137030126536</v>
      </c>
      <c r="G6" s="246">
        <f>E6/E8</f>
        <v>0.77449911837693663</v>
      </c>
      <c r="H6" s="102">
        <f>(E6-D6)/D6</f>
        <v>-9.6168391827573876E-3</v>
      </c>
      <c r="I6" s="1"/>
      <c r="J6" s="115">
        <v>108464.40200000003</v>
      </c>
      <c r="K6" s="147">
        <v>108261.90100000001</v>
      </c>
      <c r="L6" s="247">
        <f>J6/J8</f>
        <v>0.63909639561786924</v>
      </c>
      <c r="M6" s="246">
        <f>K6/K8</f>
        <v>0.64411347823648912</v>
      </c>
      <c r="N6" s="102">
        <f>(K6-J6)/J6</f>
        <v>-1.8669812055020442E-3</v>
      </c>
      <c r="P6" s="27">
        <f t="shared" ref="P6:Q8" si="0">(J6/D6)*10</f>
        <v>4.4854984006948246</v>
      </c>
      <c r="Q6" s="152">
        <f>(K6/E6)*10</f>
        <v>4.5205979227160862</v>
      </c>
      <c r="R6" s="102">
        <f t="shared" ref="R6:R8" si="1">(Q6-P6)/P6</f>
        <v>7.8251108094976613E-3</v>
      </c>
    </row>
    <row r="7" spans="1:18" ht="24" customHeight="1" thickBot="1" x14ac:dyDescent="0.3">
      <c r="A7" s="161" t="s">
        <v>21</v>
      </c>
      <c r="B7" s="1"/>
      <c r="C7" s="1"/>
      <c r="D7" s="117">
        <v>69828.749999999971</v>
      </c>
      <c r="E7" s="140">
        <v>69727.979999999967</v>
      </c>
      <c r="F7" s="247">
        <f>D7/D8</f>
        <v>0.22406862969873476</v>
      </c>
      <c r="G7" s="215">
        <f>E7/E8</f>
        <v>0.22550088162306342</v>
      </c>
      <c r="H7" s="55">
        <f t="shared" ref="H7:H8" si="2">(E7-D7)/D7</f>
        <v>-1.443101874228081E-3</v>
      </c>
      <c r="J7" s="196">
        <v>61250.844000000012</v>
      </c>
      <c r="K7" s="142">
        <v>59817.024000000034</v>
      </c>
      <c r="L7" s="247">
        <f>J7/J8</f>
        <v>0.36090360438213076</v>
      </c>
      <c r="M7" s="215">
        <f>K7/K8</f>
        <v>0.35588652176351093</v>
      </c>
      <c r="N7" s="55">
        <f t="shared" ref="N7:N8" si="3">(K7-J7)/J7</f>
        <v>-2.3408983556209895E-2</v>
      </c>
      <c r="P7" s="27">
        <f t="shared" si="0"/>
        <v>8.7715796144138398</v>
      </c>
      <c r="Q7" s="152">
        <f t="shared" si="0"/>
        <v>8.5786256822584086</v>
      </c>
      <c r="R7" s="55">
        <f t="shared" si="1"/>
        <v>-2.1997626498009657E-2</v>
      </c>
    </row>
    <row r="8" spans="1:18" ht="26.25" customHeight="1" thickBot="1" x14ac:dyDescent="0.3">
      <c r="A8" s="12" t="s">
        <v>12</v>
      </c>
      <c r="B8" s="162"/>
      <c r="C8" s="162"/>
      <c r="D8" s="163">
        <v>311640.00999999989</v>
      </c>
      <c r="E8" s="145">
        <v>309213.77999999997</v>
      </c>
      <c r="F8" s="243">
        <f>SUM(F6:F7)</f>
        <v>1</v>
      </c>
      <c r="G8" s="244">
        <f>SUM(G6:G7)</f>
        <v>1</v>
      </c>
      <c r="H8" s="57">
        <f t="shared" si="2"/>
        <v>-7.7853610645177559E-3</v>
      </c>
      <c r="I8" s="1"/>
      <c r="J8" s="17">
        <v>169715.24600000004</v>
      </c>
      <c r="K8" s="145">
        <v>168078.92500000005</v>
      </c>
      <c r="L8" s="243">
        <f>SUM(L6:L7)</f>
        <v>1</v>
      </c>
      <c r="M8" s="244">
        <f>SUM(M6:M7)</f>
        <v>1</v>
      </c>
      <c r="N8" s="57">
        <f t="shared" si="3"/>
        <v>-9.6415674994808406E-3</v>
      </c>
      <c r="O8" s="1"/>
      <c r="P8" s="29">
        <f t="shared" si="0"/>
        <v>5.4458747450303342</v>
      </c>
      <c r="Q8" s="146">
        <f t="shared" si="0"/>
        <v>5.435686760143744</v>
      </c>
      <c r="R8" s="57">
        <f t="shared" si="1"/>
        <v>-1.8707710631588315E-3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zoomScale="106" zoomScaleNormal="106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187</v>
      </c>
      <c r="B7" s="39">
        <v>104258.52</v>
      </c>
      <c r="C7" s="147">
        <v>104263.62</v>
      </c>
      <c r="D7" s="247">
        <f>B7/$B$33</f>
        <v>0.33454792919561233</v>
      </c>
      <c r="E7" s="246">
        <f>C7/$C$33</f>
        <v>0.33718943573601412</v>
      </c>
      <c r="F7" s="52">
        <f>(C7-B7)/B7</f>
        <v>4.891686549925386E-5</v>
      </c>
      <c r="H7" s="39">
        <v>43916.646000000001</v>
      </c>
      <c r="I7" s="147">
        <v>44822.695000000007</v>
      </c>
      <c r="J7" s="247">
        <f>H7/$H$33</f>
        <v>0.2587666519954252</v>
      </c>
      <c r="K7" s="246">
        <f>I7/$I$33</f>
        <v>0.2666764735674032</v>
      </c>
      <c r="L7" s="52">
        <f>(I7-H7)/H7</f>
        <v>2.0631106482949683E-2</v>
      </c>
      <c r="N7" s="27">
        <f t="shared" ref="N7:N33" si="0">(H7/B7)*10</f>
        <v>4.2122836579686727</v>
      </c>
      <c r="O7" s="151">
        <f t="shared" ref="O7:O33" si="1">(I7/C7)*10</f>
        <v>4.2989774381514865</v>
      </c>
      <c r="P7" s="61">
        <f>(O7-N7)/N7</f>
        <v>2.0581182850497048E-2</v>
      </c>
    </row>
    <row r="8" spans="1:16" ht="20.100000000000001" customHeight="1" x14ac:dyDescent="0.25">
      <c r="A8" s="8" t="s">
        <v>188</v>
      </c>
      <c r="B8" s="19">
        <v>41896.570000000007</v>
      </c>
      <c r="C8" s="140">
        <v>46580.66</v>
      </c>
      <c r="D8" s="247">
        <f t="shared" ref="D8:D32" si="2">B8/$B$33</f>
        <v>0.13443899581443336</v>
      </c>
      <c r="E8" s="215">
        <f t="shared" ref="E8:E32" si="3">C8/$C$33</f>
        <v>0.15064225145464089</v>
      </c>
      <c r="F8" s="52">
        <f t="shared" ref="F8:F33" si="4">(C8-B8)/B8</f>
        <v>0.11180127633359953</v>
      </c>
      <c r="H8" s="19">
        <v>18362.777000000002</v>
      </c>
      <c r="I8" s="140">
        <v>20239.257000000001</v>
      </c>
      <c r="J8" s="247">
        <f t="shared" ref="J8:J32" si="5">H8/$H$33</f>
        <v>0.10819756876762854</v>
      </c>
      <c r="K8" s="215">
        <f t="shared" ref="K8:K32" si="6">I8/$I$33</f>
        <v>0.12041519780067618</v>
      </c>
      <c r="L8" s="52">
        <f t="shared" ref="L8:L33" si="7">(I8-H8)/H8</f>
        <v>0.1021893366128663</v>
      </c>
      <c r="M8" s="1"/>
      <c r="N8" s="27">
        <f t="shared" si="0"/>
        <v>4.382883133392542</v>
      </c>
      <c r="O8" s="152">
        <f t="shared" si="1"/>
        <v>4.3449914621218335</v>
      </c>
      <c r="P8" s="52">
        <f t="shared" ref="P8:P71" si="8">(O8-N8)/N8</f>
        <v>-8.6453756847900878E-3</v>
      </c>
    </row>
    <row r="9" spans="1:16" ht="20.100000000000001" customHeight="1" x14ac:dyDescent="0.25">
      <c r="A9" s="8" t="s">
        <v>155</v>
      </c>
      <c r="B9" s="19">
        <v>19860.150000000001</v>
      </c>
      <c r="C9" s="140">
        <v>19334.09</v>
      </c>
      <c r="D9" s="247">
        <f t="shared" si="2"/>
        <v>6.3727857023236481E-2</v>
      </c>
      <c r="E9" s="215">
        <f t="shared" si="3"/>
        <v>6.2526611847635E-2</v>
      </c>
      <c r="F9" s="52">
        <f t="shared" si="4"/>
        <v>-2.6488218870451698E-2</v>
      </c>
      <c r="H9" s="19">
        <v>22000.596000000001</v>
      </c>
      <c r="I9" s="140">
        <v>19952.946</v>
      </c>
      <c r="J9" s="247">
        <f t="shared" si="5"/>
        <v>0.12963240792167835</v>
      </c>
      <c r="K9" s="215">
        <f t="shared" si="6"/>
        <v>0.11871176591592322</v>
      </c>
      <c r="L9" s="52">
        <f t="shared" si="7"/>
        <v>-9.3072478581943938E-2</v>
      </c>
      <c r="N9" s="27">
        <f t="shared" si="0"/>
        <v>11.077759231425743</v>
      </c>
      <c r="O9" s="152">
        <f t="shared" si="1"/>
        <v>10.320085403554033</v>
      </c>
      <c r="P9" s="52">
        <f t="shared" si="8"/>
        <v>-6.8395946512568723E-2</v>
      </c>
    </row>
    <row r="10" spans="1:16" ht="20.100000000000001" customHeight="1" x14ac:dyDescent="0.25">
      <c r="A10" s="8" t="s">
        <v>191</v>
      </c>
      <c r="B10" s="19">
        <v>40311.69</v>
      </c>
      <c r="C10" s="140">
        <v>38613.840000000004</v>
      </c>
      <c r="D10" s="247">
        <f t="shared" si="2"/>
        <v>0.1293533843744902</v>
      </c>
      <c r="E10" s="215">
        <f t="shared" si="3"/>
        <v>0.12487748767212123</v>
      </c>
      <c r="F10" s="52">
        <f t="shared" si="4"/>
        <v>-4.2118055581395829E-2</v>
      </c>
      <c r="H10" s="19">
        <v>16963.587</v>
      </c>
      <c r="I10" s="140">
        <v>16190.433000000001</v>
      </c>
      <c r="J10" s="247">
        <f t="shared" si="5"/>
        <v>9.9953229894266499E-2</v>
      </c>
      <c r="K10" s="215">
        <f t="shared" si="6"/>
        <v>9.6326371673307723E-2</v>
      </c>
      <c r="L10" s="52">
        <f t="shared" si="7"/>
        <v>-4.5577270892058305E-2</v>
      </c>
      <c r="N10" s="27">
        <f t="shared" si="0"/>
        <v>4.208106134969781</v>
      </c>
      <c r="O10" s="152">
        <f t="shared" si="1"/>
        <v>4.1929093299190132</v>
      </c>
      <c r="P10" s="52">
        <f t="shared" si="8"/>
        <v>-3.6113169590664199E-3</v>
      </c>
    </row>
    <row r="11" spans="1:16" ht="20.25" customHeight="1" x14ac:dyDescent="0.25">
      <c r="A11" s="8" t="s">
        <v>157</v>
      </c>
      <c r="B11" s="19">
        <v>19746.019999999997</v>
      </c>
      <c r="C11" s="140">
        <v>21772.179999999997</v>
      </c>
      <c r="D11" s="247">
        <f t="shared" si="2"/>
        <v>6.3361633186958186E-2</v>
      </c>
      <c r="E11" s="215">
        <f t="shared" si="3"/>
        <v>7.0411415687877815E-2</v>
      </c>
      <c r="F11" s="52">
        <f t="shared" si="4"/>
        <v>0.10261105782329807</v>
      </c>
      <c r="H11" s="19">
        <v>11477.913000000002</v>
      </c>
      <c r="I11" s="140">
        <v>13502.385</v>
      </c>
      <c r="J11" s="247">
        <f t="shared" si="5"/>
        <v>6.7630417835295706E-2</v>
      </c>
      <c r="K11" s="215">
        <f t="shared" si="6"/>
        <v>8.0333599230242636E-2</v>
      </c>
      <c r="L11" s="52">
        <f t="shared" si="7"/>
        <v>0.17637980005598558</v>
      </c>
      <c r="N11" s="27">
        <f t="shared" si="0"/>
        <v>5.8127729030964232</v>
      </c>
      <c r="O11" s="152">
        <f t="shared" si="1"/>
        <v>6.2016688269158173</v>
      </c>
      <c r="P11" s="52">
        <f t="shared" si="8"/>
        <v>6.6903684403743349E-2</v>
      </c>
    </row>
    <row r="12" spans="1:16" ht="20.100000000000001" customHeight="1" x14ac:dyDescent="0.25">
      <c r="A12" s="8" t="s">
        <v>189</v>
      </c>
      <c r="B12" s="19">
        <v>19286.689999999999</v>
      </c>
      <c r="C12" s="140">
        <v>17673.550000000003</v>
      </c>
      <c r="D12" s="247">
        <f t="shared" si="2"/>
        <v>6.1887721027861553E-2</v>
      </c>
      <c r="E12" s="215">
        <f t="shared" si="3"/>
        <v>5.7156411334578959E-2</v>
      </c>
      <c r="F12" s="52">
        <f t="shared" si="4"/>
        <v>-8.3640064728576852E-2</v>
      </c>
      <c r="H12" s="19">
        <v>8184.4840000000004</v>
      </c>
      <c r="I12" s="140">
        <v>8001.5149999999994</v>
      </c>
      <c r="J12" s="247">
        <f t="shared" si="5"/>
        <v>4.8224801206133226E-2</v>
      </c>
      <c r="K12" s="215">
        <f t="shared" si="6"/>
        <v>4.7605700714708911E-2</v>
      </c>
      <c r="L12" s="52">
        <f t="shared" si="7"/>
        <v>-2.2355593828517588E-2</v>
      </c>
      <c r="N12" s="27">
        <f t="shared" si="0"/>
        <v>4.2435918242062272</v>
      </c>
      <c r="O12" s="152">
        <f t="shared" si="1"/>
        <v>4.5273954581846878</v>
      </c>
      <c r="P12" s="52">
        <f t="shared" si="8"/>
        <v>6.6878164944986607E-2</v>
      </c>
    </row>
    <row r="13" spans="1:16" ht="20.100000000000001" customHeight="1" x14ac:dyDescent="0.25">
      <c r="A13" s="8" t="s">
        <v>194</v>
      </c>
      <c r="B13" s="19">
        <v>10870.51</v>
      </c>
      <c r="C13" s="140">
        <v>8489.2900000000009</v>
      </c>
      <c r="D13" s="247">
        <f t="shared" si="2"/>
        <v>3.4881625116107498E-2</v>
      </c>
      <c r="E13" s="215">
        <f t="shared" si="3"/>
        <v>2.7454436215617564E-2</v>
      </c>
      <c r="F13" s="52">
        <f t="shared" si="4"/>
        <v>-0.219053199895865</v>
      </c>
      <c r="H13" s="19">
        <v>7803.9650000000001</v>
      </c>
      <c r="I13" s="140">
        <v>6468.1080000000002</v>
      </c>
      <c r="J13" s="247">
        <f t="shared" si="5"/>
        <v>4.5982698572643241E-2</v>
      </c>
      <c r="K13" s="215">
        <f t="shared" si="6"/>
        <v>3.8482564069231194E-2</v>
      </c>
      <c r="L13" s="52">
        <f t="shared" si="7"/>
        <v>-0.1711767031246296</v>
      </c>
      <c r="N13" s="27">
        <f t="shared" si="0"/>
        <v>7.1790237992513699</v>
      </c>
      <c r="O13" s="152">
        <f t="shared" si="1"/>
        <v>7.6191389385920374</v>
      </c>
      <c r="P13" s="52">
        <f t="shared" si="8"/>
        <v>6.1305708359200982E-2</v>
      </c>
    </row>
    <row r="14" spans="1:16" ht="20.100000000000001" customHeight="1" x14ac:dyDescent="0.25">
      <c r="A14" s="8" t="s">
        <v>159</v>
      </c>
      <c r="B14" s="19">
        <v>6266.05</v>
      </c>
      <c r="C14" s="140">
        <v>6073.95</v>
      </c>
      <c r="D14" s="247">
        <f t="shared" si="2"/>
        <v>2.0106692975654813E-2</v>
      </c>
      <c r="E14" s="215">
        <f t="shared" si="3"/>
        <v>1.9643206069276734E-2</v>
      </c>
      <c r="F14" s="52">
        <f t="shared" si="4"/>
        <v>-3.0657272125182589E-2</v>
      </c>
      <c r="H14" s="19">
        <v>5901.7030000000004</v>
      </c>
      <c r="I14" s="140">
        <v>5507.0129999999999</v>
      </c>
      <c r="J14" s="247">
        <f t="shared" si="5"/>
        <v>3.4774147515303354E-2</v>
      </c>
      <c r="K14" s="215">
        <f t="shared" si="6"/>
        <v>3.2764446821634562E-2</v>
      </c>
      <c r="L14" s="52">
        <f t="shared" si="7"/>
        <v>-6.687730643171988E-2</v>
      </c>
      <c r="N14" s="27">
        <f t="shared" si="0"/>
        <v>9.418537994430304</v>
      </c>
      <c r="O14" s="152">
        <f t="shared" si="1"/>
        <v>9.0666090435383886</v>
      </c>
      <c r="P14" s="52">
        <f t="shared" si="8"/>
        <v>-3.736556046172243E-2</v>
      </c>
    </row>
    <row r="15" spans="1:16" ht="20.100000000000001" customHeight="1" x14ac:dyDescent="0.25">
      <c r="A15" s="8" t="s">
        <v>162</v>
      </c>
      <c r="B15" s="19">
        <v>1557.7600000000002</v>
      </c>
      <c r="C15" s="140">
        <v>1576.1599999999999</v>
      </c>
      <c r="D15" s="247">
        <f t="shared" si="2"/>
        <v>4.9985879540948514E-3</v>
      </c>
      <c r="E15" s="215">
        <f t="shared" si="3"/>
        <v>5.0973148738714035E-3</v>
      </c>
      <c r="F15" s="52">
        <f t="shared" si="4"/>
        <v>1.181183237469163E-2</v>
      </c>
      <c r="H15" s="19">
        <v>4716.6170000000002</v>
      </c>
      <c r="I15" s="140">
        <v>5085.4220000000005</v>
      </c>
      <c r="J15" s="247">
        <f t="shared" si="5"/>
        <v>2.7791357059341611E-2</v>
      </c>
      <c r="K15" s="215">
        <f t="shared" si="6"/>
        <v>3.0256154958154358E-2</v>
      </c>
      <c r="L15" s="52">
        <f t="shared" si="7"/>
        <v>7.8192696163373085E-2</v>
      </c>
      <c r="N15" s="27">
        <f t="shared" si="0"/>
        <v>30.278200749794575</v>
      </c>
      <c r="O15" s="152">
        <f t="shared" si="1"/>
        <v>32.26463049436606</v>
      </c>
      <c r="P15" s="52">
        <f t="shared" si="8"/>
        <v>6.5605937452705529E-2</v>
      </c>
    </row>
    <row r="16" spans="1:16" ht="20.100000000000001" customHeight="1" x14ac:dyDescent="0.25">
      <c r="A16" s="8" t="s">
        <v>192</v>
      </c>
      <c r="B16" s="19">
        <v>6893.17</v>
      </c>
      <c r="C16" s="140">
        <v>6609.24</v>
      </c>
      <c r="D16" s="247">
        <f t="shared" si="2"/>
        <v>2.2119014820978843E-2</v>
      </c>
      <c r="E16" s="215">
        <f t="shared" si="3"/>
        <v>2.1374338491641609E-2</v>
      </c>
      <c r="F16" s="52">
        <f t="shared" si="4"/>
        <v>-4.1190047539811189E-2</v>
      </c>
      <c r="H16" s="19">
        <v>3574.71</v>
      </c>
      <c r="I16" s="140">
        <v>3327.3220000000001</v>
      </c>
      <c r="J16" s="247">
        <f t="shared" si="5"/>
        <v>2.1062986880978261E-2</v>
      </c>
      <c r="K16" s="215">
        <f t="shared" si="6"/>
        <v>1.9796188011078741E-2</v>
      </c>
      <c r="L16" s="52">
        <f t="shared" si="7"/>
        <v>-6.9205054396020912E-2</v>
      </c>
      <c r="N16" s="27">
        <f t="shared" si="0"/>
        <v>5.185872392527676</v>
      </c>
      <c r="O16" s="152">
        <f t="shared" si="1"/>
        <v>5.0343488812632025</v>
      </c>
      <c r="P16" s="52">
        <f t="shared" si="8"/>
        <v>-2.9218519044703788E-2</v>
      </c>
    </row>
    <row r="17" spans="1:16" ht="20.100000000000001" customHeight="1" x14ac:dyDescent="0.25">
      <c r="A17" s="8" t="s">
        <v>156</v>
      </c>
      <c r="B17" s="19">
        <v>4061.43</v>
      </c>
      <c r="C17" s="140">
        <v>3589.51</v>
      </c>
      <c r="D17" s="247">
        <f t="shared" si="2"/>
        <v>1.3032440860209177E-2</v>
      </c>
      <c r="E17" s="215">
        <f t="shared" si="3"/>
        <v>1.1608505933985221E-2</v>
      </c>
      <c r="F17" s="52">
        <f t="shared" si="4"/>
        <v>-0.11619552719116165</v>
      </c>
      <c r="H17" s="19">
        <v>2196.212</v>
      </c>
      <c r="I17" s="140">
        <v>2072.5880000000002</v>
      </c>
      <c r="J17" s="247">
        <f t="shared" si="5"/>
        <v>1.294056987667448E-2</v>
      </c>
      <c r="K17" s="215">
        <f t="shared" si="6"/>
        <v>1.23310403133528E-2</v>
      </c>
      <c r="L17" s="52">
        <f t="shared" si="7"/>
        <v>-5.6289647811777643E-2</v>
      </c>
      <c r="N17" s="27">
        <f t="shared" si="0"/>
        <v>5.4074845559322702</v>
      </c>
      <c r="O17" s="152">
        <f t="shared" si="1"/>
        <v>5.774013723321568</v>
      </c>
      <c r="P17" s="52">
        <f t="shared" si="8"/>
        <v>6.7781824173163432E-2</v>
      </c>
    </row>
    <row r="18" spans="1:16" ht="20.100000000000001" customHeight="1" x14ac:dyDescent="0.25">
      <c r="A18" s="8" t="s">
        <v>197</v>
      </c>
      <c r="B18" s="19">
        <v>3278.33</v>
      </c>
      <c r="C18" s="140">
        <v>3622.9999999999995</v>
      </c>
      <c r="D18" s="247">
        <f t="shared" si="2"/>
        <v>1.051960561803344E-2</v>
      </c>
      <c r="E18" s="215">
        <f t="shared" si="3"/>
        <v>1.1716812879426008E-2</v>
      </c>
      <c r="F18" s="52">
        <f t="shared" si="4"/>
        <v>0.10513584660482612</v>
      </c>
      <c r="H18" s="19">
        <v>1799.53</v>
      </c>
      <c r="I18" s="140">
        <v>2047.5260000000001</v>
      </c>
      <c r="J18" s="247">
        <f t="shared" si="5"/>
        <v>1.0603231250066946E-2</v>
      </c>
      <c r="K18" s="215">
        <f t="shared" si="6"/>
        <v>1.2181931791865051E-2</v>
      </c>
      <c r="L18" s="52">
        <f t="shared" si="7"/>
        <v>0.13781153967980533</v>
      </c>
      <c r="N18" s="27">
        <f t="shared" si="0"/>
        <v>5.4891667403830615</v>
      </c>
      <c r="O18" s="152">
        <f t="shared" si="1"/>
        <v>5.651465636213084</v>
      </c>
      <c r="P18" s="52">
        <f t="shared" si="8"/>
        <v>2.9567128037122883E-2</v>
      </c>
    </row>
    <row r="19" spans="1:16" ht="20.100000000000001" customHeight="1" x14ac:dyDescent="0.25">
      <c r="A19" s="8" t="s">
        <v>161</v>
      </c>
      <c r="B19" s="19">
        <v>3633.0199999999995</v>
      </c>
      <c r="C19" s="140">
        <v>3003.12</v>
      </c>
      <c r="D19" s="247">
        <f t="shared" si="2"/>
        <v>1.1657745743237516E-2</v>
      </c>
      <c r="E19" s="215">
        <f t="shared" si="3"/>
        <v>9.7121156760866228E-3</v>
      </c>
      <c r="F19" s="52">
        <f t="shared" si="4"/>
        <v>-0.17338192467974295</v>
      </c>
      <c r="H19" s="19">
        <v>2318.8029999999999</v>
      </c>
      <c r="I19" s="140">
        <v>2035.2449999999999</v>
      </c>
      <c r="J19" s="247">
        <f t="shared" si="5"/>
        <v>1.3662903331619358E-2</v>
      </c>
      <c r="K19" s="215">
        <f t="shared" si="6"/>
        <v>1.2108864927592805E-2</v>
      </c>
      <c r="L19" s="52">
        <f t="shared" si="7"/>
        <v>-0.12228636930347253</v>
      </c>
      <c r="N19" s="27">
        <f t="shared" si="0"/>
        <v>6.3825770295786981</v>
      </c>
      <c r="O19" s="152">
        <f t="shared" si="1"/>
        <v>6.7771018141133226</v>
      </c>
      <c r="P19" s="52">
        <f t="shared" si="8"/>
        <v>6.1812772913868975E-2</v>
      </c>
    </row>
    <row r="20" spans="1:16" ht="20.100000000000001" customHeight="1" x14ac:dyDescent="0.25">
      <c r="A20" s="8" t="s">
        <v>190</v>
      </c>
      <c r="B20" s="19">
        <v>4718.41</v>
      </c>
      <c r="C20" s="140">
        <v>4807.8499999999995</v>
      </c>
      <c r="D20" s="247">
        <f t="shared" si="2"/>
        <v>1.5140578387223118E-2</v>
      </c>
      <c r="E20" s="215">
        <f t="shared" si="3"/>
        <v>1.55486278780978E-2</v>
      </c>
      <c r="F20" s="52">
        <f t="shared" si="4"/>
        <v>1.8955537988432459E-2</v>
      </c>
      <c r="H20" s="19">
        <v>1755.4009999999998</v>
      </c>
      <c r="I20" s="140">
        <v>1820.944</v>
      </c>
      <c r="J20" s="247">
        <f t="shared" si="5"/>
        <v>1.0343213361043586E-2</v>
      </c>
      <c r="K20" s="215">
        <f t="shared" si="6"/>
        <v>1.0833862722527536E-2</v>
      </c>
      <c r="L20" s="52">
        <f t="shared" si="7"/>
        <v>3.7337907406911654E-2</v>
      </c>
      <c r="N20" s="27">
        <f t="shared" si="0"/>
        <v>3.7203231597084607</v>
      </c>
      <c r="O20" s="152">
        <f t="shared" si="1"/>
        <v>3.7874392919912232</v>
      </c>
      <c r="P20" s="52">
        <f t="shared" si="8"/>
        <v>1.8040403857825609E-2</v>
      </c>
    </row>
    <row r="21" spans="1:16" ht="20.100000000000001" customHeight="1" x14ac:dyDescent="0.25">
      <c r="A21" s="8" t="s">
        <v>212</v>
      </c>
      <c r="B21" s="19">
        <v>1863.81</v>
      </c>
      <c r="C21" s="140">
        <v>1658.62</v>
      </c>
      <c r="D21" s="247">
        <f t="shared" si="2"/>
        <v>5.9806505589574278E-3</v>
      </c>
      <c r="E21" s="215">
        <f t="shared" si="3"/>
        <v>5.363991216691572E-3</v>
      </c>
      <c r="F21" s="52">
        <f t="shared" si="4"/>
        <v>-0.11009169389583705</v>
      </c>
      <c r="H21" s="19">
        <v>1798.6790000000001</v>
      </c>
      <c r="I21" s="140">
        <v>1755.7499999999998</v>
      </c>
      <c r="J21" s="247">
        <f t="shared" si="5"/>
        <v>1.059821696867469E-2</v>
      </c>
      <c r="K21" s="215">
        <f t="shared" si="6"/>
        <v>1.0445985420242313E-2</v>
      </c>
      <c r="L21" s="52">
        <f t="shared" si="7"/>
        <v>-2.3866960141303874E-2</v>
      </c>
      <c r="N21" s="27">
        <f t="shared" si="0"/>
        <v>9.6505491439578073</v>
      </c>
      <c r="O21" s="152">
        <f t="shared" si="1"/>
        <v>10.585607312102832</v>
      </c>
      <c r="P21" s="52">
        <f t="shared" si="8"/>
        <v>9.6891705766864372E-2</v>
      </c>
    </row>
    <row r="22" spans="1:16" ht="20.100000000000001" customHeight="1" x14ac:dyDescent="0.25">
      <c r="A22" s="8" t="s">
        <v>215</v>
      </c>
      <c r="B22" s="19">
        <v>724.65</v>
      </c>
      <c r="C22" s="140">
        <v>935.28000000000009</v>
      </c>
      <c r="D22" s="247">
        <f t="shared" si="2"/>
        <v>2.3252790936568106E-3</v>
      </c>
      <c r="E22" s="215">
        <f t="shared" si="3"/>
        <v>3.0247034915455583E-3</v>
      </c>
      <c r="F22" s="52">
        <f t="shared" si="4"/>
        <v>0.29066445870420221</v>
      </c>
      <c r="H22" s="19">
        <v>995.17299999999989</v>
      </c>
      <c r="I22" s="140">
        <v>1384.914</v>
      </c>
      <c r="J22" s="247">
        <f t="shared" si="5"/>
        <v>5.8637807943312265E-3</v>
      </c>
      <c r="K22" s="215">
        <f t="shared" si="6"/>
        <v>8.2396647884319888E-3</v>
      </c>
      <c r="L22" s="52">
        <f t="shared" si="7"/>
        <v>0.39163140479092595</v>
      </c>
      <c r="N22" s="27">
        <f t="shared" si="0"/>
        <v>13.733153936383079</v>
      </c>
      <c r="O22" s="152">
        <f t="shared" si="1"/>
        <v>14.807480112907363</v>
      </c>
      <c r="P22" s="52">
        <f t="shared" si="8"/>
        <v>7.8228656104850386E-2</v>
      </c>
    </row>
    <row r="23" spans="1:16" ht="20.100000000000001" customHeight="1" x14ac:dyDescent="0.25">
      <c r="A23" s="8" t="s">
        <v>160</v>
      </c>
      <c r="B23" s="19">
        <v>2461.9100000000003</v>
      </c>
      <c r="C23" s="140">
        <v>1910.1300000000003</v>
      </c>
      <c r="D23" s="247">
        <f t="shared" si="2"/>
        <v>7.899852140294818E-3</v>
      </c>
      <c r="E23" s="215">
        <f t="shared" si="3"/>
        <v>6.1773767003527481E-3</v>
      </c>
      <c r="F23" s="52">
        <f t="shared" si="4"/>
        <v>-0.22412679586174958</v>
      </c>
      <c r="H23" s="19">
        <v>2008.1610000000001</v>
      </c>
      <c r="I23" s="140">
        <v>966.09699999999998</v>
      </c>
      <c r="J23" s="247">
        <f t="shared" si="5"/>
        <v>1.183253153343689E-2</v>
      </c>
      <c r="K23" s="215">
        <f t="shared" si="6"/>
        <v>5.7478770762009615E-3</v>
      </c>
      <c r="L23" s="52">
        <f t="shared" si="7"/>
        <v>-0.51891456910078426</v>
      </c>
      <c r="N23" s="27">
        <f t="shared" si="0"/>
        <v>8.1569228769532582</v>
      </c>
      <c r="O23" s="152">
        <f t="shared" si="1"/>
        <v>5.0577552313193328</v>
      </c>
      <c r="P23" s="52">
        <f t="shared" si="8"/>
        <v>-0.37994323256265899</v>
      </c>
    </row>
    <row r="24" spans="1:16" ht="20.100000000000001" customHeight="1" x14ac:dyDescent="0.25">
      <c r="A24" s="8" t="s">
        <v>204</v>
      </c>
      <c r="B24" s="19">
        <v>1367.03</v>
      </c>
      <c r="C24" s="140">
        <v>1658.34</v>
      </c>
      <c r="D24" s="247">
        <f t="shared" si="2"/>
        <v>4.3865676939235081E-3</v>
      </c>
      <c r="E24" s="215">
        <f t="shared" si="3"/>
        <v>5.3630856943050857E-3</v>
      </c>
      <c r="F24" s="52">
        <f t="shared" si="4"/>
        <v>0.21309700591793884</v>
      </c>
      <c r="H24" s="19">
        <v>825.76700000000005</v>
      </c>
      <c r="I24" s="140">
        <v>901.93</v>
      </c>
      <c r="J24" s="247">
        <f t="shared" si="5"/>
        <v>4.8656029405867267E-3</v>
      </c>
      <c r="K24" s="215">
        <f t="shared" si="6"/>
        <v>5.3661099986211875E-3</v>
      </c>
      <c r="L24" s="52">
        <f t="shared" si="7"/>
        <v>9.223303910182884E-2</v>
      </c>
      <c r="N24" s="27">
        <f t="shared" si="0"/>
        <v>6.0405916475863739</v>
      </c>
      <c r="O24" s="152">
        <f t="shared" si="1"/>
        <v>5.4387520050170659</v>
      </c>
      <c r="P24" s="52">
        <f t="shared" si="8"/>
        <v>-9.9632565430868639E-2</v>
      </c>
    </row>
    <row r="25" spans="1:16" ht="20.100000000000001" customHeight="1" x14ac:dyDescent="0.25">
      <c r="A25" s="8" t="s">
        <v>193</v>
      </c>
      <c r="B25" s="19">
        <v>1415.6900000000003</v>
      </c>
      <c r="C25" s="140">
        <v>1521.72</v>
      </c>
      <c r="D25" s="247">
        <f t="shared" si="2"/>
        <v>4.5427093908769903E-3</v>
      </c>
      <c r="E25" s="215">
        <f t="shared" si="3"/>
        <v>4.921255449870314E-3</v>
      </c>
      <c r="F25" s="52">
        <f t="shared" si="4"/>
        <v>7.489634030048932E-2</v>
      </c>
      <c r="H25" s="19">
        <v>826.26199999999994</v>
      </c>
      <c r="I25" s="140">
        <v>872.46499999999992</v>
      </c>
      <c r="J25" s="247">
        <f t="shared" si="5"/>
        <v>4.8685195907502594E-3</v>
      </c>
      <c r="K25" s="215">
        <f t="shared" si="6"/>
        <v>5.19080545047513E-3</v>
      </c>
      <c r="L25" s="52">
        <f t="shared" si="7"/>
        <v>5.5918098617629731E-2</v>
      </c>
      <c r="N25" s="27">
        <f t="shared" si="0"/>
        <v>5.8364613721930638</v>
      </c>
      <c r="O25" s="152">
        <f t="shared" si="1"/>
        <v>5.7334135057697866</v>
      </c>
      <c r="P25" s="52">
        <f t="shared" si="8"/>
        <v>-1.7655880824335304E-2</v>
      </c>
    </row>
    <row r="26" spans="1:16" ht="20.100000000000001" customHeight="1" x14ac:dyDescent="0.25">
      <c r="A26" s="8" t="s">
        <v>163</v>
      </c>
      <c r="B26" s="19">
        <v>758.36999999999989</v>
      </c>
      <c r="C26" s="140">
        <v>838.09000000000015</v>
      </c>
      <c r="D26" s="247">
        <f t="shared" si="2"/>
        <v>2.4334808614593461E-3</v>
      </c>
      <c r="E26" s="215">
        <f t="shared" si="3"/>
        <v>2.7103902031791736E-3</v>
      </c>
      <c r="F26" s="52">
        <f t="shared" si="4"/>
        <v>0.10512019199071729</v>
      </c>
      <c r="H26" s="19">
        <v>654.51099999999997</v>
      </c>
      <c r="I26" s="140">
        <v>781.06200000000001</v>
      </c>
      <c r="J26" s="247">
        <f t="shared" si="5"/>
        <v>3.8565244751199291E-3</v>
      </c>
      <c r="K26" s="215">
        <f t="shared" si="6"/>
        <v>4.6469954516903328E-3</v>
      </c>
      <c r="L26" s="52">
        <f t="shared" si="7"/>
        <v>0.19335198338912571</v>
      </c>
      <c r="N26" s="27">
        <f t="shared" si="0"/>
        <v>8.6304969869588728</v>
      </c>
      <c r="O26" s="152">
        <f t="shared" si="1"/>
        <v>9.3195480199023955</v>
      </c>
      <c r="P26" s="52">
        <f t="shared" si="8"/>
        <v>7.9839090840853597E-2</v>
      </c>
    </row>
    <row r="27" spans="1:16" ht="20.100000000000001" customHeight="1" x14ac:dyDescent="0.25">
      <c r="A27" s="8" t="s">
        <v>195</v>
      </c>
      <c r="B27" s="19">
        <v>1533.46</v>
      </c>
      <c r="C27" s="140">
        <v>1361.1399999999999</v>
      </c>
      <c r="D27" s="247">
        <f t="shared" si="2"/>
        <v>4.9206133705360835E-3</v>
      </c>
      <c r="E27" s="215">
        <f t="shared" si="3"/>
        <v>4.401938361220512E-3</v>
      </c>
      <c r="F27" s="52">
        <f t="shared" si="4"/>
        <v>-0.11237332568179161</v>
      </c>
      <c r="H27" s="19">
        <v>882.33299999999986</v>
      </c>
      <c r="I27" s="140">
        <v>761.95500000000004</v>
      </c>
      <c r="J27" s="247">
        <f t="shared" si="5"/>
        <v>5.198902401496678E-3</v>
      </c>
      <c r="K27" s="215">
        <f t="shared" si="6"/>
        <v>4.5333167141567605E-3</v>
      </c>
      <c r="L27" s="52">
        <f t="shared" si="7"/>
        <v>-0.13643148335152355</v>
      </c>
      <c r="N27" s="27">
        <f t="shared" ref="N27" si="9">(H27/B27)*10</f>
        <v>5.7538703324507967</v>
      </c>
      <c r="O27" s="152">
        <f t="shared" ref="O27" si="10">(I27/C27)*10</f>
        <v>5.59791792174207</v>
      </c>
      <c r="P27" s="52">
        <f t="shared" ref="P27" si="11">(O27-N27)/N27</f>
        <v>-2.7103914704018101E-2</v>
      </c>
    </row>
    <row r="28" spans="1:16" ht="20.100000000000001" customHeight="1" x14ac:dyDescent="0.25">
      <c r="A28" s="8" t="s">
        <v>199</v>
      </c>
      <c r="B28" s="19">
        <v>1375.8799999999999</v>
      </c>
      <c r="C28" s="140">
        <v>954.00999999999988</v>
      </c>
      <c r="D28" s="247">
        <f t="shared" si="2"/>
        <v>4.4149658447257744E-3</v>
      </c>
      <c r="E28" s="215">
        <f t="shared" si="3"/>
        <v>3.085276471184434E-3</v>
      </c>
      <c r="F28" s="52">
        <f t="shared" si="4"/>
        <v>-0.30661830973631427</v>
      </c>
      <c r="H28" s="19">
        <v>868.375</v>
      </c>
      <c r="I28" s="140">
        <v>658.68700000000001</v>
      </c>
      <c r="J28" s="247">
        <f t="shared" si="5"/>
        <v>5.1166587591075915E-3</v>
      </c>
      <c r="K28" s="215">
        <f t="shared" si="6"/>
        <v>3.9189148788285055E-3</v>
      </c>
      <c r="L28" s="52">
        <f t="shared" si="7"/>
        <v>-0.24147171440909743</v>
      </c>
      <c r="N28" s="27">
        <f t="shared" si="0"/>
        <v>6.3114152397011374</v>
      </c>
      <c r="O28" s="152">
        <f t="shared" si="1"/>
        <v>6.9044035177828338</v>
      </c>
      <c r="P28" s="52">
        <f t="shared" si="8"/>
        <v>9.3954882631011302E-2</v>
      </c>
    </row>
    <row r="29" spans="1:16" ht="20.100000000000001" customHeight="1" x14ac:dyDescent="0.25">
      <c r="A29" s="8" t="s">
        <v>216</v>
      </c>
      <c r="B29" s="19">
        <v>666.32000000000016</v>
      </c>
      <c r="C29" s="140">
        <v>807.76</v>
      </c>
      <c r="D29" s="247">
        <f t="shared" si="2"/>
        <v>2.1381080048097794E-3</v>
      </c>
      <c r="E29" s="215">
        <f t="shared" si="3"/>
        <v>2.6123027246715848E-3</v>
      </c>
      <c r="F29" s="52">
        <f>(C29-B29)/B29</f>
        <v>0.21227038059791059</v>
      </c>
      <c r="H29" s="19">
        <v>525.43899999999996</v>
      </c>
      <c r="I29" s="140">
        <v>616.58500000000004</v>
      </c>
      <c r="J29" s="247">
        <f t="shared" si="5"/>
        <v>3.0960035258116984E-3</v>
      </c>
      <c r="K29" s="215">
        <f t="shared" si="6"/>
        <v>3.6684254138346049E-3</v>
      </c>
      <c r="L29" s="52">
        <f>(I29-H29)/H29</f>
        <v>0.17346637763850814</v>
      </c>
      <c r="N29" s="27">
        <f t="shared" si="0"/>
        <v>7.8856855564893724</v>
      </c>
      <c r="O29" s="152">
        <f t="shared" si="1"/>
        <v>7.6332697831038931</v>
      </c>
      <c r="P29" s="52">
        <f>(O29-N29)/N29</f>
        <v>-3.2009363241444315E-2</v>
      </c>
    </row>
    <row r="30" spans="1:16" ht="20.100000000000001" customHeight="1" x14ac:dyDescent="0.25">
      <c r="A30" s="8" t="s">
        <v>164</v>
      </c>
      <c r="B30" s="19">
        <v>915.9</v>
      </c>
      <c r="C30" s="140">
        <v>787.2</v>
      </c>
      <c r="D30" s="247">
        <f t="shared" si="2"/>
        <v>2.938967945739699E-3</v>
      </c>
      <c r="E30" s="215">
        <f t="shared" si="3"/>
        <v>2.5458115094353171E-3</v>
      </c>
      <c r="F30" s="52">
        <f>(C30-B30)/B30</f>
        <v>-0.14051752374713389</v>
      </c>
      <c r="H30" s="19">
        <v>620.37699999999995</v>
      </c>
      <c r="I30" s="140">
        <v>584.53899999999987</v>
      </c>
      <c r="J30" s="247">
        <f t="shared" si="5"/>
        <v>3.6553993505097338E-3</v>
      </c>
      <c r="K30" s="215">
        <f t="shared" si="6"/>
        <v>3.4777649845154609E-3</v>
      </c>
      <c r="L30" s="52">
        <f t="shared" ref="L30:L31" si="12">(I30-H30)/H30</f>
        <v>-5.7768099075239866E-2</v>
      </c>
      <c r="N30" s="27">
        <f t="shared" ref="N30:N31" si="13">(H30/B30)*10</f>
        <v>6.7734141281799323</v>
      </c>
      <c r="O30" s="152">
        <f t="shared" ref="O30:O31" si="14">(I30/C30)*10</f>
        <v>7.4255462398373959</v>
      </c>
      <c r="P30" s="52">
        <f t="shared" ref="P30:P31" si="15">(O30-N30)/N30</f>
        <v>9.6278198751254637E-2</v>
      </c>
    </row>
    <row r="31" spans="1:16" ht="20.100000000000001" customHeight="1" x14ac:dyDescent="0.25">
      <c r="A31" s="8" t="s">
        <v>206</v>
      </c>
      <c r="B31" s="19">
        <v>1490.6100000000001</v>
      </c>
      <c r="C31" s="140">
        <v>838.44999999999993</v>
      </c>
      <c r="D31" s="247">
        <f t="shared" si="2"/>
        <v>4.7831149793635258E-3</v>
      </c>
      <c r="E31" s="215">
        <f t="shared" si="3"/>
        <v>2.7115544462475122E-3</v>
      </c>
      <c r="F31" s="52">
        <f t="shared" si="4"/>
        <v>-0.43751215945149979</v>
      </c>
      <c r="H31" s="19">
        <v>781.702</v>
      </c>
      <c r="I31" s="140">
        <v>509.20499999999993</v>
      </c>
      <c r="J31" s="247">
        <f t="shared" si="5"/>
        <v>4.6059621538067337E-3</v>
      </c>
      <c r="K31" s="215">
        <f t="shared" si="6"/>
        <v>3.0295588813410148E-3</v>
      </c>
      <c r="L31" s="52">
        <f t="shared" si="12"/>
        <v>-0.34859447717928327</v>
      </c>
      <c r="N31" s="27">
        <f t="shared" si="13"/>
        <v>5.2441752034402018</v>
      </c>
      <c r="O31" s="152">
        <f t="shared" si="14"/>
        <v>6.0731707317073171</v>
      </c>
      <c r="P31" s="52">
        <f t="shared" si="15"/>
        <v>0.15807929676401555</v>
      </c>
    </row>
    <row r="32" spans="1:16" ht="20.100000000000001" customHeight="1" thickBot="1" x14ac:dyDescent="0.3">
      <c r="A32" s="8" t="s">
        <v>17</v>
      </c>
      <c r="B32" s="19">
        <f>B33-SUM(B7:B31)</f>
        <v>10428.060000000172</v>
      </c>
      <c r="C32" s="140">
        <f>C33-SUM(C7:C31)</f>
        <v>9932.9799999999232</v>
      </c>
      <c r="D32" s="247">
        <f t="shared" si="2"/>
        <v>3.3461878017524656E-2</v>
      </c>
      <c r="E32" s="215">
        <f t="shared" si="3"/>
        <v>3.2123341980425074E-2</v>
      </c>
      <c r="F32" s="52">
        <f t="shared" si="4"/>
        <v>-4.7475752920508797E-2</v>
      </c>
      <c r="H32" s="19">
        <f>H33-SUM(H7:H31)</f>
        <v>7955.5230000000447</v>
      </c>
      <c r="I32" s="140">
        <f>I33-SUM(I7:I31)</f>
        <v>7212.3369999999122</v>
      </c>
      <c r="J32" s="247">
        <f t="shared" si="5"/>
        <v>4.6875712038269332E-2</v>
      </c>
      <c r="K32" s="215">
        <f t="shared" si="6"/>
        <v>4.2910418423963134E-2</v>
      </c>
      <c r="L32" s="52">
        <f t="shared" si="7"/>
        <v>-9.3417616918476429E-2</v>
      </c>
      <c r="N32" s="27">
        <f t="shared" si="0"/>
        <v>7.6289578310825927</v>
      </c>
      <c r="O32" s="152">
        <f t="shared" si="1"/>
        <v>7.2610002234978506</v>
      </c>
      <c r="P32" s="52">
        <f t="shared" si="8"/>
        <v>-4.8231700283566367E-2</v>
      </c>
    </row>
    <row r="33" spans="1:16" ht="26.25" customHeight="1" thickBot="1" x14ac:dyDescent="0.3">
      <c r="A33" s="12" t="s">
        <v>18</v>
      </c>
      <c r="B33" s="17">
        <v>311640.01000000024</v>
      </c>
      <c r="C33" s="145">
        <v>309213.77999999997</v>
      </c>
      <c r="D33" s="243">
        <f>SUM(D7:D32)</f>
        <v>0.99999999999999978</v>
      </c>
      <c r="E33" s="244">
        <f>SUM(E7:E32)</f>
        <v>1.0000000000000002</v>
      </c>
      <c r="F33" s="57">
        <f t="shared" si="4"/>
        <v>-7.7853610645188679E-3</v>
      </c>
      <c r="G33" s="1"/>
      <c r="H33" s="17">
        <v>169715.24600000007</v>
      </c>
      <c r="I33" s="145">
        <v>168078.92499999987</v>
      </c>
      <c r="J33" s="243">
        <f>SUM(J7:J32)</f>
        <v>1</v>
      </c>
      <c r="K33" s="244">
        <f>SUM(K7:K32)</f>
        <v>1.0000000000000002</v>
      </c>
      <c r="L33" s="57">
        <f t="shared" si="7"/>
        <v>-9.6415674994820393E-3</v>
      </c>
      <c r="N33" s="29">
        <f t="shared" si="0"/>
        <v>5.4458747450303306</v>
      </c>
      <c r="O33" s="146">
        <f t="shared" si="1"/>
        <v>5.4356867601437386</v>
      </c>
      <c r="P33" s="57">
        <f t="shared" si="8"/>
        <v>-1.8707710631591589E-3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L5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187</v>
      </c>
      <c r="B39" s="39">
        <v>104258.52</v>
      </c>
      <c r="C39" s="147">
        <v>104263.62</v>
      </c>
      <c r="D39" s="247">
        <f t="shared" ref="D39:D61" si="16">B39/$B$62</f>
        <v>0.43115659709146725</v>
      </c>
      <c r="E39" s="246">
        <f t="shared" ref="E39:E61" si="17">C39/$C$62</f>
        <v>0.43536451848084518</v>
      </c>
      <c r="F39" s="52">
        <f>(C39-B39)/B39</f>
        <v>4.891686549925386E-5</v>
      </c>
      <c r="H39" s="39">
        <v>43916.646000000001</v>
      </c>
      <c r="I39" s="147">
        <v>44822.695000000007</v>
      </c>
      <c r="J39" s="247">
        <f t="shared" ref="J39:J61" si="18">H39/$H$62</f>
        <v>0.4048945570178869</v>
      </c>
      <c r="K39" s="246">
        <f t="shared" ref="K39:K61" si="19">I39/$I$62</f>
        <v>0.41402094906868492</v>
      </c>
      <c r="L39" s="52">
        <f>(I39-H39)/H39</f>
        <v>2.0631106482949683E-2</v>
      </c>
      <c r="N39" s="27">
        <f t="shared" ref="N39:N62" si="20">(H39/B39)*10</f>
        <v>4.2122836579686727</v>
      </c>
      <c r="O39" s="151">
        <f t="shared" ref="O39:O62" si="21">(I39/C39)*10</f>
        <v>4.2989774381514865</v>
      </c>
      <c r="P39" s="61">
        <f t="shared" si="8"/>
        <v>2.0581182850497048E-2</v>
      </c>
    </row>
    <row r="40" spans="1:16" ht="20.100000000000001" customHeight="1" x14ac:dyDescent="0.25">
      <c r="A40" s="38" t="s">
        <v>188</v>
      </c>
      <c r="B40" s="19">
        <v>41896.570000000007</v>
      </c>
      <c r="C40" s="140">
        <v>46580.66</v>
      </c>
      <c r="D40" s="247">
        <f t="shared" si="16"/>
        <v>0.17326145192742479</v>
      </c>
      <c r="E40" s="215">
        <f t="shared" si="17"/>
        <v>0.19450280559431915</v>
      </c>
      <c r="F40" s="52">
        <f t="shared" ref="F40:F62" si="22">(C40-B40)/B40</f>
        <v>0.11180127633359953</v>
      </c>
      <c r="H40" s="19">
        <v>18362.777000000002</v>
      </c>
      <c r="I40" s="140">
        <v>20239.257000000001</v>
      </c>
      <c r="J40" s="247">
        <f t="shared" si="18"/>
        <v>0.16929772959058037</v>
      </c>
      <c r="K40" s="215">
        <f t="shared" si="19"/>
        <v>0.18694717913737727</v>
      </c>
      <c r="L40" s="52">
        <f t="shared" ref="L40:L62" si="23">(I40-H40)/H40</f>
        <v>0.1021893366128663</v>
      </c>
      <c r="N40" s="27">
        <f t="shared" si="20"/>
        <v>4.382883133392542</v>
      </c>
      <c r="O40" s="152">
        <f t="shared" si="21"/>
        <v>4.3449914621218335</v>
      </c>
      <c r="P40" s="52">
        <f t="shared" si="8"/>
        <v>-8.6453756847900878E-3</v>
      </c>
    </row>
    <row r="41" spans="1:16" ht="20.100000000000001" customHeight="1" x14ac:dyDescent="0.25">
      <c r="A41" s="38" t="s">
        <v>191</v>
      </c>
      <c r="B41" s="19">
        <v>40311.69</v>
      </c>
      <c r="C41" s="140">
        <v>38613.840000000004</v>
      </c>
      <c r="D41" s="247">
        <f t="shared" si="16"/>
        <v>0.16670724928194003</v>
      </c>
      <c r="E41" s="215">
        <f t="shared" si="17"/>
        <v>0.16123644909217999</v>
      </c>
      <c r="F41" s="52">
        <f t="shared" si="22"/>
        <v>-4.2118055581395829E-2</v>
      </c>
      <c r="H41" s="19">
        <v>16963.587</v>
      </c>
      <c r="I41" s="140">
        <v>16190.433000000001</v>
      </c>
      <c r="J41" s="247">
        <f t="shared" si="18"/>
        <v>0.1563977368353536</v>
      </c>
      <c r="K41" s="215">
        <f t="shared" si="19"/>
        <v>0.14954875954007127</v>
      </c>
      <c r="L41" s="52">
        <f t="shared" si="23"/>
        <v>-4.5577270892058305E-2</v>
      </c>
      <c r="N41" s="27">
        <f t="shared" si="20"/>
        <v>4.208106134969781</v>
      </c>
      <c r="O41" s="152">
        <f t="shared" si="21"/>
        <v>4.1929093299190132</v>
      </c>
      <c r="P41" s="52">
        <f t="shared" si="8"/>
        <v>-3.6113169590664199E-3</v>
      </c>
    </row>
    <row r="42" spans="1:16" ht="20.100000000000001" customHeight="1" x14ac:dyDescent="0.25">
      <c r="A42" s="38" t="s">
        <v>189</v>
      </c>
      <c r="B42" s="19">
        <v>19286.689999999999</v>
      </c>
      <c r="C42" s="140">
        <v>17673.550000000003</v>
      </c>
      <c r="D42" s="247">
        <f t="shared" si="16"/>
        <v>7.9759271755996813E-2</v>
      </c>
      <c r="E42" s="215">
        <f t="shared" si="17"/>
        <v>7.3797903675290988E-2</v>
      </c>
      <c r="F42" s="52">
        <f t="shared" si="22"/>
        <v>-8.3640064728576852E-2</v>
      </c>
      <c r="H42" s="19">
        <v>8184.4840000000004</v>
      </c>
      <c r="I42" s="140">
        <v>8001.5149999999994</v>
      </c>
      <c r="J42" s="247">
        <f t="shared" si="18"/>
        <v>7.5457789367612063E-2</v>
      </c>
      <c r="K42" s="215">
        <f t="shared" si="19"/>
        <v>7.3908872152540522E-2</v>
      </c>
      <c r="L42" s="52">
        <f t="shared" si="23"/>
        <v>-2.2355593828517588E-2</v>
      </c>
      <c r="N42" s="27">
        <f t="shared" si="20"/>
        <v>4.2435918242062272</v>
      </c>
      <c r="O42" s="152">
        <f t="shared" si="21"/>
        <v>4.5273954581846878</v>
      </c>
      <c r="P42" s="52">
        <f t="shared" si="8"/>
        <v>6.6878164944986607E-2</v>
      </c>
    </row>
    <row r="43" spans="1:16" ht="20.100000000000001" customHeight="1" x14ac:dyDescent="0.25">
      <c r="A43" s="38" t="s">
        <v>194</v>
      </c>
      <c r="B43" s="19">
        <v>10870.51</v>
      </c>
      <c r="C43" s="140">
        <v>8489.2900000000009</v>
      </c>
      <c r="D43" s="247">
        <f t="shared" si="16"/>
        <v>4.495452362309349E-2</v>
      </c>
      <c r="E43" s="215">
        <f t="shared" si="17"/>
        <v>3.5447988983062881E-2</v>
      </c>
      <c r="F43" s="52">
        <f t="shared" si="22"/>
        <v>-0.219053199895865</v>
      </c>
      <c r="H43" s="19">
        <v>7803.9650000000001</v>
      </c>
      <c r="I43" s="140">
        <v>6468.1080000000002</v>
      </c>
      <c r="J43" s="247">
        <f t="shared" si="18"/>
        <v>7.1949550784413133E-2</v>
      </c>
      <c r="K43" s="215">
        <f t="shared" si="19"/>
        <v>5.9745006694460319E-2</v>
      </c>
      <c r="L43" s="52">
        <f t="shared" si="23"/>
        <v>-0.1711767031246296</v>
      </c>
      <c r="N43" s="27">
        <f t="shared" si="20"/>
        <v>7.1790237992513699</v>
      </c>
      <c r="O43" s="152">
        <f t="shared" si="21"/>
        <v>7.6191389385920374</v>
      </c>
      <c r="P43" s="52">
        <f t="shared" si="8"/>
        <v>6.1305708359200982E-2</v>
      </c>
    </row>
    <row r="44" spans="1:16" ht="20.100000000000001" customHeight="1" x14ac:dyDescent="0.25">
      <c r="A44" s="38" t="s">
        <v>192</v>
      </c>
      <c r="B44" s="19">
        <v>6893.17</v>
      </c>
      <c r="C44" s="140">
        <v>6609.24</v>
      </c>
      <c r="D44" s="247">
        <f t="shared" si="16"/>
        <v>2.8506406194649503E-2</v>
      </c>
      <c r="E44" s="215">
        <f t="shared" si="17"/>
        <v>2.7597627917813915E-2</v>
      </c>
      <c r="F44" s="52">
        <f t="shared" si="22"/>
        <v>-4.1190047539811189E-2</v>
      </c>
      <c r="H44" s="19">
        <v>3574.71</v>
      </c>
      <c r="I44" s="140">
        <v>3327.3220000000001</v>
      </c>
      <c r="J44" s="247">
        <f t="shared" si="18"/>
        <v>3.2957449025533748E-2</v>
      </c>
      <c r="K44" s="215">
        <f t="shared" si="19"/>
        <v>3.0734006786006834E-2</v>
      </c>
      <c r="L44" s="52">
        <f t="shared" si="23"/>
        <v>-6.9205054396020912E-2</v>
      </c>
      <c r="N44" s="27">
        <f t="shared" si="20"/>
        <v>5.185872392527676</v>
      </c>
      <c r="O44" s="152">
        <f t="shared" si="21"/>
        <v>5.0343488812632025</v>
      </c>
      <c r="P44" s="52">
        <f t="shared" si="8"/>
        <v>-2.9218519044703788E-2</v>
      </c>
    </row>
    <row r="45" spans="1:16" ht="20.100000000000001" customHeight="1" x14ac:dyDescent="0.25">
      <c r="A45" s="38" t="s">
        <v>197</v>
      </c>
      <c r="B45" s="19">
        <v>3278.33</v>
      </c>
      <c r="C45" s="140">
        <v>3622.9999999999995</v>
      </c>
      <c r="D45" s="247">
        <f t="shared" si="16"/>
        <v>1.3557391826997637E-2</v>
      </c>
      <c r="E45" s="215">
        <f t="shared" si="17"/>
        <v>1.5128245599530323E-2</v>
      </c>
      <c r="F45" s="52">
        <f t="shared" si="22"/>
        <v>0.10513584660482612</v>
      </c>
      <c r="H45" s="19">
        <v>1799.53</v>
      </c>
      <c r="I45" s="140">
        <v>2047.5260000000001</v>
      </c>
      <c r="J45" s="247">
        <f t="shared" si="18"/>
        <v>1.6590973322288729E-2</v>
      </c>
      <c r="K45" s="215">
        <f t="shared" si="19"/>
        <v>1.8912710575810045E-2</v>
      </c>
      <c r="L45" s="52">
        <f t="shared" si="23"/>
        <v>0.13781153967980533</v>
      </c>
      <c r="N45" s="27">
        <f t="shared" si="20"/>
        <v>5.4891667403830615</v>
      </c>
      <c r="O45" s="152">
        <f t="shared" si="21"/>
        <v>5.651465636213084</v>
      </c>
      <c r="P45" s="52">
        <f t="shared" si="8"/>
        <v>2.9567128037122883E-2</v>
      </c>
    </row>
    <row r="46" spans="1:16" ht="20.100000000000001" customHeight="1" x14ac:dyDescent="0.25">
      <c r="A46" s="38" t="s">
        <v>190</v>
      </c>
      <c r="B46" s="19">
        <v>4718.41</v>
      </c>
      <c r="C46" s="140">
        <v>4807.8499999999995</v>
      </c>
      <c r="D46" s="247">
        <f t="shared" si="16"/>
        <v>1.9512780339509421E-2</v>
      </c>
      <c r="E46" s="215">
        <f t="shared" si="17"/>
        <v>2.0075720564643077E-2</v>
      </c>
      <c r="F46" s="52">
        <f t="shared" si="22"/>
        <v>1.8955537988432459E-2</v>
      </c>
      <c r="H46" s="19">
        <v>1755.4009999999998</v>
      </c>
      <c r="I46" s="140">
        <v>1820.944</v>
      </c>
      <c r="J46" s="247">
        <f t="shared" si="18"/>
        <v>1.6184120943201253E-2</v>
      </c>
      <c r="K46" s="215">
        <f t="shared" si="19"/>
        <v>1.6819804411156609E-2</v>
      </c>
      <c r="L46" s="52">
        <f t="shared" si="23"/>
        <v>3.7337907406911654E-2</v>
      </c>
      <c r="N46" s="27">
        <f t="shared" si="20"/>
        <v>3.7203231597084607</v>
      </c>
      <c r="O46" s="152">
        <f t="shared" si="21"/>
        <v>3.7874392919912232</v>
      </c>
      <c r="P46" s="52">
        <f t="shared" si="8"/>
        <v>1.8040403857825609E-2</v>
      </c>
    </row>
    <row r="47" spans="1:16" ht="20.100000000000001" customHeight="1" x14ac:dyDescent="0.25">
      <c r="A47" s="38" t="s">
        <v>204</v>
      </c>
      <c r="B47" s="19">
        <v>1367.03</v>
      </c>
      <c r="C47" s="140">
        <v>1658.34</v>
      </c>
      <c r="D47" s="247">
        <f t="shared" si="16"/>
        <v>5.653293399157675E-3</v>
      </c>
      <c r="E47" s="215">
        <f t="shared" si="17"/>
        <v>6.924585925345051E-3</v>
      </c>
      <c r="F47" s="52">
        <f t="shared" si="22"/>
        <v>0.21309700591793884</v>
      </c>
      <c r="H47" s="19">
        <v>825.76700000000005</v>
      </c>
      <c r="I47" s="140">
        <v>901.93</v>
      </c>
      <c r="J47" s="247">
        <f t="shared" si="18"/>
        <v>7.6132536092348539E-3</v>
      </c>
      <c r="K47" s="215">
        <f t="shared" si="19"/>
        <v>8.3310009492628435E-3</v>
      </c>
      <c r="L47" s="52">
        <f t="shared" si="23"/>
        <v>9.223303910182884E-2</v>
      </c>
      <c r="N47" s="27">
        <f t="shared" si="20"/>
        <v>6.0405916475863739</v>
      </c>
      <c r="O47" s="152">
        <f t="shared" si="21"/>
        <v>5.4387520050170659</v>
      </c>
      <c r="P47" s="52">
        <f t="shared" si="8"/>
        <v>-9.9632565430868639E-2</v>
      </c>
    </row>
    <row r="48" spans="1:16" ht="20.100000000000001" customHeight="1" x14ac:dyDescent="0.25">
      <c r="A48" s="38" t="s">
        <v>193</v>
      </c>
      <c r="B48" s="19">
        <v>1415.6900000000003</v>
      </c>
      <c r="C48" s="140">
        <v>1521.72</v>
      </c>
      <c r="D48" s="247">
        <f t="shared" si="16"/>
        <v>5.8545247231249721E-3</v>
      </c>
      <c r="E48" s="215">
        <f t="shared" si="17"/>
        <v>6.3541136885777779E-3</v>
      </c>
      <c r="F48" s="52">
        <f t="shared" si="22"/>
        <v>7.489634030048932E-2</v>
      </c>
      <c r="H48" s="19">
        <v>826.26199999999994</v>
      </c>
      <c r="I48" s="140">
        <v>872.46499999999992</v>
      </c>
      <c r="J48" s="247">
        <f t="shared" si="18"/>
        <v>7.6178173185336888E-3</v>
      </c>
      <c r="K48" s="215">
        <f t="shared" si="19"/>
        <v>8.0588368755874686E-3</v>
      </c>
      <c r="L48" s="52">
        <f t="shared" si="23"/>
        <v>5.5918098617629731E-2</v>
      </c>
      <c r="N48" s="27">
        <f t="shared" si="20"/>
        <v>5.8364613721930638</v>
      </c>
      <c r="O48" s="152">
        <f t="shared" si="21"/>
        <v>5.7334135057697866</v>
      </c>
      <c r="P48" s="52">
        <f t="shared" si="8"/>
        <v>-1.7655880824335304E-2</v>
      </c>
    </row>
    <row r="49" spans="1:16" ht="20.100000000000001" customHeight="1" x14ac:dyDescent="0.25">
      <c r="A49" s="38" t="s">
        <v>195</v>
      </c>
      <c r="B49" s="19">
        <v>1533.46</v>
      </c>
      <c r="C49" s="140">
        <v>1361.1399999999999</v>
      </c>
      <c r="D49" s="247">
        <f t="shared" si="16"/>
        <v>6.3415574609718356E-3</v>
      </c>
      <c r="E49" s="215">
        <f t="shared" si="17"/>
        <v>5.6835937663109867E-3</v>
      </c>
      <c r="F49" s="52">
        <f t="shared" si="22"/>
        <v>-0.11237332568179161</v>
      </c>
      <c r="H49" s="19">
        <v>882.33299999999986</v>
      </c>
      <c r="I49" s="140">
        <v>761.95500000000004</v>
      </c>
      <c r="J49" s="247">
        <f t="shared" si="18"/>
        <v>8.1347703369074025E-3</v>
      </c>
      <c r="K49" s="215">
        <f t="shared" si="19"/>
        <v>7.0380715003332522E-3</v>
      </c>
      <c r="L49" s="52">
        <f t="shared" si="23"/>
        <v>-0.13643148335152355</v>
      </c>
      <c r="N49" s="27">
        <f t="shared" si="20"/>
        <v>5.7538703324507967</v>
      </c>
      <c r="O49" s="152">
        <f t="shared" si="21"/>
        <v>5.59791792174207</v>
      </c>
      <c r="P49" s="52">
        <f t="shared" si="8"/>
        <v>-2.7103914704018101E-2</v>
      </c>
    </row>
    <row r="50" spans="1:16" ht="20.100000000000001" customHeight="1" x14ac:dyDescent="0.25">
      <c r="A50" s="38" t="s">
        <v>199</v>
      </c>
      <c r="B50" s="19">
        <v>1375.8799999999999</v>
      </c>
      <c r="C50" s="140">
        <v>954.00999999999988</v>
      </c>
      <c r="D50" s="247">
        <f t="shared" si="16"/>
        <v>5.689892191124599E-3</v>
      </c>
      <c r="E50" s="215">
        <f t="shared" si="17"/>
        <v>3.9835764792735097E-3</v>
      </c>
      <c r="F50" s="52">
        <f t="shared" si="22"/>
        <v>-0.30661830973631427</v>
      </c>
      <c r="H50" s="19">
        <v>868.375</v>
      </c>
      <c r="I50" s="140">
        <v>658.68700000000001</v>
      </c>
      <c r="J50" s="247">
        <f t="shared" si="18"/>
        <v>8.0060829542949966E-3</v>
      </c>
      <c r="K50" s="215">
        <f t="shared" si="19"/>
        <v>6.0841994636691259E-3</v>
      </c>
      <c r="L50" s="52">
        <f t="shared" si="23"/>
        <v>-0.24147171440909743</v>
      </c>
      <c r="N50" s="27">
        <f t="shared" si="20"/>
        <v>6.3114152397011374</v>
      </c>
      <c r="O50" s="152">
        <f t="shared" si="21"/>
        <v>6.9044035177828338</v>
      </c>
      <c r="P50" s="52">
        <f t="shared" si="8"/>
        <v>9.3954882631011302E-2</v>
      </c>
    </row>
    <row r="51" spans="1:16" ht="20.100000000000001" customHeight="1" x14ac:dyDescent="0.25">
      <c r="A51" s="38" t="s">
        <v>206</v>
      </c>
      <c r="B51" s="19">
        <v>1490.6100000000001</v>
      </c>
      <c r="C51" s="140">
        <v>838.44999999999993</v>
      </c>
      <c r="D51" s="247">
        <f t="shared" si="16"/>
        <v>6.1643531405444086E-3</v>
      </c>
      <c r="E51" s="215">
        <f t="shared" si="17"/>
        <v>3.5010426505454597E-3</v>
      </c>
      <c r="F51" s="52">
        <f t="shared" si="22"/>
        <v>-0.43751215945149979</v>
      </c>
      <c r="H51" s="19">
        <v>781.702</v>
      </c>
      <c r="I51" s="140">
        <v>509.20499999999993</v>
      </c>
      <c r="J51" s="247">
        <f t="shared" si="18"/>
        <v>7.2069912854910694E-3</v>
      </c>
      <c r="K51" s="215">
        <f t="shared" si="19"/>
        <v>4.7034551887279339E-3</v>
      </c>
      <c r="L51" s="52">
        <f t="shared" si="23"/>
        <v>-0.34859447717928327</v>
      </c>
      <c r="N51" s="27">
        <f t="shared" si="20"/>
        <v>5.2441752034402018</v>
      </c>
      <c r="O51" s="152">
        <f t="shared" si="21"/>
        <v>6.0731707317073171</v>
      </c>
      <c r="P51" s="52">
        <f t="shared" si="8"/>
        <v>0.15807929676401555</v>
      </c>
    </row>
    <row r="52" spans="1:16" ht="20.100000000000001" customHeight="1" x14ac:dyDescent="0.25">
      <c r="A52" s="38" t="s">
        <v>201</v>
      </c>
      <c r="B52" s="19">
        <v>534.92000000000007</v>
      </c>
      <c r="C52" s="140">
        <v>881.31000000000006</v>
      </c>
      <c r="D52" s="247">
        <f t="shared" si="16"/>
        <v>2.2121385083556499E-3</v>
      </c>
      <c r="E52" s="215">
        <f t="shared" si="17"/>
        <v>3.6800094201827416E-3</v>
      </c>
      <c r="F52" s="52">
        <f t="shared" si="22"/>
        <v>0.6475547745457263</v>
      </c>
      <c r="H52" s="19">
        <v>321.59400000000005</v>
      </c>
      <c r="I52" s="140">
        <v>483.21899999999999</v>
      </c>
      <c r="J52" s="247">
        <f t="shared" si="18"/>
        <v>2.9649727843426461E-3</v>
      </c>
      <c r="K52" s="215">
        <f t="shared" si="19"/>
        <v>4.4634261502576053E-3</v>
      </c>
      <c r="L52" s="52">
        <f t="shared" si="23"/>
        <v>0.50257467490065089</v>
      </c>
      <c r="N52" s="27">
        <f t="shared" si="20"/>
        <v>6.0120017946608844</v>
      </c>
      <c r="O52" s="152">
        <f t="shared" si="21"/>
        <v>5.4829628621030055</v>
      </c>
      <c r="P52" s="52">
        <f t="shared" si="8"/>
        <v>-8.7997134835805554E-2</v>
      </c>
    </row>
    <row r="53" spans="1:16" ht="20.100000000000001" customHeight="1" x14ac:dyDescent="0.25">
      <c r="A53" s="38" t="s">
        <v>196</v>
      </c>
      <c r="B53" s="19">
        <v>492.16</v>
      </c>
      <c r="C53" s="140">
        <v>369.26</v>
      </c>
      <c r="D53" s="247">
        <f t="shared" si="16"/>
        <v>2.0353063790329701E-3</v>
      </c>
      <c r="E53" s="215">
        <f t="shared" si="17"/>
        <v>1.5418868258577335E-3</v>
      </c>
      <c r="F53" s="52">
        <f t="shared" si="22"/>
        <v>-0.24971553966189863</v>
      </c>
      <c r="H53" s="19">
        <v>369.95300000000003</v>
      </c>
      <c r="I53" s="140">
        <v>331.26500000000004</v>
      </c>
      <c r="J53" s="247">
        <f t="shared" si="18"/>
        <v>3.4108241338019832E-3</v>
      </c>
      <c r="K53" s="215">
        <f t="shared" si="19"/>
        <v>3.059848357918637E-3</v>
      </c>
      <c r="L53" s="52">
        <f t="shared" si="23"/>
        <v>-0.10457544607017644</v>
      </c>
      <c r="N53" s="27">
        <f t="shared" si="20"/>
        <v>7.5169253901170352</v>
      </c>
      <c r="O53" s="152">
        <f t="shared" si="21"/>
        <v>8.9710502085251598</v>
      </c>
      <c r="P53" s="52">
        <f t="shared" si="8"/>
        <v>0.19344675421681742</v>
      </c>
    </row>
    <row r="54" spans="1:16" ht="20.100000000000001" customHeight="1" x14ac:dyDescent="0.25">
      <c r="A54" s="38" t="s">
        <v>207</v>
      </c>
      <c r="B54" s="19">
        <v>300.35999999999996</v>
      </c>
      <c r="C54" s="140">
        <v>167.28</v>
      </c>
      <c r="D54" s="247">
        <f t="shared" si="16"/>
        <v>1.2421257802469579E-3</v>
      </c>
      <c r="E54" s="215">
        <f t="shared" si="17"/>
        <v>6.9849652881298174E-4</v>
      </c>
      <c r="F54" s="52">
        <f t="shared" si="22"/>
        <v>-0.44306831801837787</v>
      </c>
      <c r="H54" s="19">
        <v>183.20099999999999</v>
      </c>
      <c r="I54" s="140">
        <v>133.67399999999998</v>
      </c>
      <c r="J54" s="247">
        <f t="shared" si="18"/>
        <v>1.6890426409210278E-3</v>
      </c>
      <c r="K54" s="215">
        <f t="shared" si="19"/>
        <v>1.2347279954007086E-3</v>
      </c>
      <c r="L54" s="52">
        <f t="shared" si="23"/>
        <v>-0.270342410794701</v>
      </c>
      <c r="N54" s="27">
        <f t="shared" si="20"/>
        <v>6.0993807431082701</v>
      </c>
      <c r="O54" s="152">
        <f t="shared" si="21"/>
        <v>7.9910329985652782</v>
      </c>
      <c r="P54" s="52">
        <f t="shared" si="8"/>
        <v>0.31013841160750594</v>
      </c>
    </row>
    <row r="55" spans="1:16" ht="20.100000000000001" customHeight="1" x14ac:dyDescent="0.25">
      <c r="A55" s="38" t="s">
        <v>210</v>
      </c>
      <c r="B55" s="19">
        <v>371.75</v>
      </c>
      <c r="C55" s="140">
        <v>223.56</v>
      </c>
      <c r="D55" s="247">
        <f t="shared" si="16"/>
        <v>1.5373560354468194E-3</v>
      </c>
      <c r="E55" s="215">
        <f t="shared" si="17"/>
        <v>9.335000238009936E-4</v>
      </c>
      <c r="F55" s="52">
        <f t="shared" si="22"/>
        <v>-0.39862811028917283</v>
      </c>
      <c r="H55" s="19">
        <v>214.99700000000001</v>
      </c>
      <c r="I55" s="140">
        <v>129.899</v>
      </c>
      <c r="J55" s="247">
        <f t="shared" si="18"/>
        <v>1.9821895113569152E-3</v>
      </c>
      <c r="K55" s="215">
        <f t="shared" si="19"/>
        <v>1.1998588496981962E-3</v>
      </c>
      <c r="L55" s="52">
        <f t="shared" si="23"/>
        <v>-0.39581017409545255</v>
      </c>
      <c r="N55" s="27">
        <f t="shared" si="20"/>
        <v>5.7833759246805645</v>
      </c>
      <c r="O55" s="152">
        <f t="shared" si="21"/>
        <v>5.8104759348720698</v>
      </c>
      <c r="P55" s="52">
        <f t="shared" si="8"/>
        <v>4.685846215850502E-3</v>
      </c>
    </row>
    <row r="56" spans="1:16" ht="20.100000000000001" customHeight="1" x14ac:dyDescent="0.25">
      <c r="A56" s="38" t="s">
        <v>205</v>
      </c>
      <c r="B56" s="19">
        <v>286.34000000000003</v>
      </c>
      <c r="C56" s="140">
        <v>166.10000000000002</v>
      </c>
      <c r="D56" s="247">
        <f t="shared" si="16"/>
        <v>1.1841466770405981E-3</v>
      </c>
      <c r="E56" s="215">
        <f t="shared" si="17"/>
        <v>6.9356930557051822E-4</v>
      </c>
      <c r="F56" s="52">
        <f t="shared" si="22"/>
        <v>-0.41992037438010754</v>
      </c>
      <c r="H56" s="19">
        <v>259.79900000000004</v>
      </c>
      <c r="I56" s="140">
        <v>118.67</v>
      </c>
      <c r="J56" s="247">
        <f t="shared" si="18"/>
        <v>2.3952466911678549E-3</v>
      </c>
      <c r="K56" s="215">
        <f t="shared" si="19"/>
        <v>1.0961381511303779E-3</v>
      </c>
      <c r="L56" s="52">
        <f t="shared" si="23"/>
        <v>-0.54322379993764414</v>
      </c>
      <c r="N56" s="27">
        <f t="shared" ref="N56" si="24">(H56/B56)*10</f>
        <v>9.0730949221205552</v>
      </c>
      <c r="O56" s="152">
        <f t="shared" ref="O56" si="25">(I56/C56)*10</f>
        <v>7.1444912703190848</v>
      </c>
      <c r="P56" s="52">
        <f t="shared" ref="P56" si="26">(O56-N56)/N56</f>
        <v>-0.21256293121098738</v>
      </c>
    </row>
    <row r="57" spans="1:16" ht="20.100000000000001" customHeight="1" x14ac:dyDescent="0.25">
      <c r="A57" s="38" t="s">
        <v>209</v>
      </c>
      <c r="B57" s="19">
        <v>179.03</v>
      </c>
      <c r="C57" s="140">
        <v>191.33</v>
      </c>
      <c r="D57" s="247">
        <f t="shared" si="16"/>
        <v>7.4037081647893499E-4</v>
      </c>
      <c r="E57" s="215">
        <f t="shared" si="17"/>
        <v>7.9892001947505867E-4</v>
      </c>
      <c r="F57" s="52">
        <f t="shared" si="22"/>
        <v>6.8703569234206618E-2</v>
      </c>
      <c r="H57" s="19">
        <v>104.78999999999999</v>
      </c>
      <c r="I57" s="140">
        <v>101.938</v>
      </c>
      <c r="J57" s="247">
        <f t="shared" si="18"/>
        <v>9.6612342914129568E-4</v>
      </c>
      <c r="K57" s="215">
        <f t="shared" si="19"/>
        <v>9.4158701314509528E-4</v>
      </c>
      <c r="L57" s="52">
        <f t="shared" si="23"/>
        <v>-2.7216337436778221E-2</v>
      </c>
      <c r="N57" s="27">
        <f t="shared" ref="N57:N60" si="27">(H57/B57)*10</f>
        <v>5.8532089593922798</v>
      </c>
      <c r="O57" s="152">
        <f t="shared" ref="O57:O60" si="28">(I57/C57)*10</f>
        <v>5.3278628547535671</v>
      </c>
      <c r="P57" s="52">
        <f t="shared" ref="P57:P60" si="29">(O57-N57)/N57</f>
        <v>-8.9753519528074005E-2</v>
      </c>
    </row>
    <row r="58" spans="1:16" ht="20.100000000000001" customHeight="1" x14ac:dyDescent="0.25">
      <c r="A58" s="38" t="s">
        <v>221</v>
      </c>
      <c r="B58" s="19">
        <v>116.75</v>
      </c>
      <c r="C58" s="140">
        <v>144.47</v>
      </c>
      <c r="D58" s="247">
        <f t="shared" si="16"/>
        <v>4.8281457199304953E-4</v>
      </c>
      <c r="E58" s="215">
        <f t="shared" si="17"/>
        <v>6.0325079816840913E-4</v>
      </c>
      <c r="F58" s="52">
        <f t="shared" si="22"/>
        <v>0.23743040685224839</v>
      </c>
      <c r="H58" s="19">
        <v>87.828999999999994</v>
      </c>
      <c r="I58" s="140">
        <v>83.439000000000007</v>
      </c>
      <c r="J58" s="247">
        <f t="shared" si="18"/>
        <v>8.0974954344928765E-4</v>
      </c>
      <c r="K58" s="215">
        <f t="shared" si="19"/>
        <v>7.7071434391310018E-4</v>
      </c>
      <c r="L58" s="52">
        <f t="shared" si="23"/>
        <v>-4.9983490646597212E-2</v>
      </c>
      <c r="N58" s="27">
        <f t="shared" ref="N58:N59" si="30">(H58/B58)*10</f>
        <v>7.5228265524625257</v>
      </c>
      <c r="O58" s="152">
        <f t="shared" ref="O58:O59" si="31">(I58/C58)*10</f>
        <v>5.7755243303107919</v>
      </c>
      <c r="P58" s="52">
        <f t="shared" ref="P58:P59" si="32">(O58-N58)/N58</f>
        <v>-0.23226671650162811</v>
      </c>
    </row>
    <row r="59" spans="1:16" ht="20.100000000000001" customHeight="1" x14ac:dyDescent="0.25">
      <c r="A59" s="38" t="s">
        <v>226</v>
      </c>
      <c r="B59" s="19">
        <v>94.52</v>
      </c>
      <c r="C59" s="140">
        <v>94.84</v>
      </c>
      <c r="D59" s="247">
        <f t="shared" si="16"/>
        <v>3.9088336912019737E-4</v>
      </c>
      <c r="E59" s="215">
        <f t="shared" si="17"/>
        <v>3.9601512908072207E-4</v>
      </c>
      <c r="F59" s="52">
        <f t="shared" ref="F59:F60" si="33">(C59-B59)/B59</f>
        <v>3.3855268726196296E-3</v>
      </c>
      <c r="H59" s="19">
        <v>80.091000000000008</v>
      </c>
      <c r="I59" s="140">
        <v>69.109000000000009</v>
      </c>
      <c r="J59" s="247">
        <f t="shared" si="18"/>
        <v>7.3840816455153664E-4</v>
      </c>
      <c r="K59" s="215">
        <f t="shared" si="19"/>
        <v>6.3835014314038332E-4</v>
      </c>
      <c r="L59" s="52">
        <f t="shared" ref="L59:L60" si="34">(I59-H59)/H59</f>
        <v>-0.13711902710666615</v>
      </c>
      <c r="N59" s="27">
        <f t="shared" si="30"/>
        <v>8.4734447735928917</v>
      </c>
      <c r="O59" s="152">
        <f t="shared" si="31"/>
        <v>7.2869042598059899</v>
      </c>
      <c r="P59" s="52">
        <f t="shared" si="32"/>
        <v>-0.14003047703629365</v>
      </c>
    </row>
    <row r="60" spans="1:16" ht="20.100000000000001" customHeight="1" x14ac:dyDescent="0.25">
      <c r="A60" s="38" t="s">
        <v>203</v>
      </c>
      <c r="B60" s="19">
        <v>519.53</v>
      </c>
      <c r="C60" s="140">
        <v>106.25999999999999</v>
      </c>
      <c r="D60" s="247">
        <f t="shared" si="16"/>
        <v>2.1484938294436748E-3</v>
      </c>
      <c r="E60" s="215">
        <f t="shared" si="17"/>
        <v>4.4370062859676849E-4</v>
      </c>
      <c r="F60" s="52">
        <f t="shared" si="33"/>
        <v>-0.79546898157950452</v>
      </c>
      <c r="H60" s="19">
        <v>134.60299999999998</v>
      </c>
      <c r="I60" s="140">
        <v>61.067999999999998</v>
      </c>
      <c r="J60" s="247">
        <f t="shared" si="18"/>
        <v>1.2409878035376067E-3</v>
      </c>
      <c r="K60" s="215">
        <f t="shared" si="19"/>
        <v>5.640765535790841E-4</v>
      </c>
      <c r="L60" s="52">
        <f t="shared" si="34"/>
        <v>-0.54631026054397003</v>
      </c>
      <c r="N60" s="27">
        <f t="shared" si="27"/>
        <v>2.5908609704925607</v>
      </c>
      <c r="O60" s="152">
        <f t="shared" si="28"/>
        <v>5.7470355731225293</v>
      </c>
      <c r="P60" s="52">
        <f t="shared" si="29"/>
        <v>1.2181952789346058</v>
      </c>
    </row>
    <row r="61" spans="1:16" ht="20.100000000000001" customHeight="1" thickBot="1" x14ac:dyDescent="0.3">
      <c r="A61" s="8" t="s">
        <v>17</v>
      </c>
      <c r="B61" s="19">
        <f>B62-SUM(B39:B60)</f>
        <v>219.3399999999383</v>
      </c>
      <c r="C61" s="140">
        <f>C62-SUM(C39:C60)</f>
        <v>146.67999999999302</v>
      </c>
      <c r="D61" s="247">
        <f t="shared" si="16"/>
        <v>9.0707107683876405E-4</v>
      </c>
      <c r="E61" s="215">
        <f t="shared" si="17"/>
        <v>6.1247890271570596E-4</v>
      </c>
      <c r="F61" s="52">
        <f t="shared" ref="F61" si="35">(C61-B61)/B61</f>
        <v>-0.33126652685313085</v>
      </c>
      <c r="H61" s="19">
        <f>H62-SUM(H39:H60)</f>
        <v>162.00599999997939</v>
      </c>
      <c r="I61" s="140">
        <f>I62-SUM(I39:I60)</f>
        <v>127.57800000000861</v>
      </c>
      <c r="J61" s="247">
        <f t="shared" si="18"/>
        <v>1.493632906397985E-3</v>
      </c>
      <c r="K61" s="215">
        <f t="shared" si="19"/>
        <v>1.1784200981285985E-3</v>
      </c>
      <c r="L61" s="52">
        <f t="shared" ref="L61" si="36">(I61-H61)/H61</f>
        <v>-0.21251064775363357</v>
      </c>
      <c r="N61" s="27">
        <f t="shared" si="20"/>
        <v>7.3860672927885922</v>
      </c>
      <c r="O61" s="152">
        <f t="shared" si="21"/>
        <v>8.6977092991556244</v>
      </c>
      <c r="P61" s="52">
        <f t="shared" ref="P61" si="37">(O61-N61)/N61</f>
        <v>0.17758327325932402</v>
      </c>
    </row>
    <row r="62" spans="1:16" ht="26.25" customHeight="1" thickBot="1" x14ac:dyDescent="0.3">
      <c r="A62" s="12" t="s">
        <v>18</v>
      </c>
      <c r="B62" s="17">
        <v>241811.25999999995</v>
      </c>
      <c r="C62" s="145">
        <v>239485.80000000002</v>
      </c>
      <c r="D62" s="253">
        <f>SUM(D39:D61)</f>
        <v>1.0000000000000002</v>
      </c>
      <c r="E62" s="254">
        <f>SUM(E39:E61)</f>
        <v>0.99999999999999967</v>
      </c>
      <c r="F62" s="57">
        <f t="shared" si="22"/>
        <v>-9.6168391827573876E-3</v>
      </c>
      <c r="G62" s="1"/>
      <c r="H62" s="17">
        <v>108464.40199999999</v>
      </c>
      <c r="I62" s="145">
        <v>108261.901</v>
      </c>
      <c r="J62" s="253">
        <f>SUM(J39:J61)</f>
        <v>0.99999999999999978</v>
      </c>
      <c r="K62" s="254">
        <f>SUM(K39:K61)</f>
        <v>1</v>
      </c>
      <c r="L62" s="57">
        <f t="shared" si="23"/>
        <v>-1.8669812055017766E-3</v>
      </c>
      <c r="M62" s="1"/>
      <c r="N62" s="29">
        <f t="shared" si="20"/>
        <v>4.4854984006948238</v>
      </c>
      <c r="O62" s="146">
        <f t="shared" si="21"/>
        <v>4.5205979227160853</v>
      </c>
      <c r="P62" s="57">
        <v>0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L37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5" t="s">
        <v>155</v>
      </c>
      <c r="B68" s="115">
        <v>19860.150000000001</v>
      </c>
      <c r="C68" s="147">
        <v>19334.09</v>
      </c>
      <c r="D68" s="247">
        <f>B68/$B$96</f>
        <v>0.28441222275925032</v>
      </c>
      <c r="E68" s="246">
        <f>C68/$C$96</f>
        <v>0.27727879109648673</v>
      </c>
      <c r="F68" s="61">
        <f t="shared" ref="F68:F94" si="38">(C68-B68)/B68</f>
        <v>-2.6488218870451698E-2</v>
      </c>
      <c r="H68" s="19">
        <v>22000.596000000001</v>
      </c>
      <c r="I68" s="147">
        <v>19952.946</v>
      </c>
      <c r="J68" s="245">
        <f>H68/$H$96</f>
        <v>0.35918845461133575</v>
      </c>
      <c r="K68" s="246">
        <f>I68/$I$96</f>
        <v>0.33356634392242585</v>
      </c>
      <c r="L68" s="61">
        <f t="shared" ref="L68:L91" si="39">(I68-H68)/H68</f>
        <v>-9.3072478581943938E-2</v>
      </c>
      <c r="N68" s="41">
        <f t="shared" ref="N68:N96" si="40">(H68/B68)*10</f>
        <v>11.077759231425743</v>
      </c>
      <c r="O68" s="149">
        <f t="shared" ref="O68:O96" si="41">(I68/C68)*10</f>
        <v>10.320085403554033</v>
      </c>
      <c r="P68" s="61">
        <f t="shared" si="8"/>
        <v>-6.8395946512568723E-2</v>
      </c>
    </row>
    <row r="69" spans="1:16" ht="20.100000000000001" customHeight="1" x14ac:dyDescent="0.25">
      <c r="A69" s="306" t="s">
        <v>157</v>
      </c>
      <c r="B69" s="117">
        <v>19746.019999999997</v>
      </c>
      <c r="C69" s="140">
        <v>21772.179999999997</v>
      </c>
      <c r="D69" s="247">
        <f t="shared" ref="D69:D95" si="42">B69/$B$96</f>
        <v>0.28277779567871397</v>
      </c>
      <c r="E69" s="215">
        <f t="shared" ref="E69:E95" si="43">C69/$C$96</f>
        <v>0.31224452508161005</v>
      </c>
      <c r="F69" s="52">
        <f t="shared" si="38"/>
        <v>0.10261105782329807</v>
      </c>
      <c r="H69" s="19">
        <v>11477.913000000002</v>
      </c>
      <c r="I69" s="140">
        <v>13502.385</v>
      </c>
      <c r="J69" s="214">
        <f t="shared" ref="J69:J96" si="44">H69/$H$96</f>
        <v>0.18739191577507089</v>
      </c>
      <c r="K69" s="215">
        <f t="shared" ref="K69:K96" si="45">I69/$I$96</f>
        <v>0.22572813050679352</v>
      </c>
      <c r="L69" s="52">
        <f t="shared" si="39"/>
        <v>0.17637980005598558</v>
      </c>
      <c r="N69" s="40">
        <f t="shared" si="40"/>
        <v>5.8127729030964232</v>
      </c>
      <c r="O69" s="143">
        <f t="shared" si="41"/>
        <v>6.2016688269158173</v>
      </c>
      <c r="P69" s="52">
        <f t="shared" si="8"/>
        <v>6.6903684403743349E-2</v>
      </c>
    </row>
    <row r="70" spans="1:16" ht="20.100000000000001" customHeight="1" x14ac:dyDescent="0.25">
      <c r="A70" s="306" t="s">
        <v>159</v>
      </c>
      <c r="B70" s="117">
        <v>6266.05</v>
      </c>
      <c r="C70" s="140">
        <v>6073.95</v>
      </c>
      <c r="D70" s="247">
        <f t="shared" si="42"/>
        <v>8.9734529115872763E-2</v>
      </c>
      <c r="E70" s="215">
        <f t="shared" si="43"/>
        <v>8.7109220717422206E-2</v>
      </c>
      <c r="F70" s="52">
        <f t="shared" si="38"/>
        <v>-3.0657272125182589E-2</v>
      </c>
      <c r="H70" s="19">
        <v>5901.7030000000004</v>
      </c>
      <c r="I70" s="140">
        <v>5507.0129999999999</v>
      </c>
      <c r="J70" s="214">
        <f t="shared" si="44"/>
        <v>9.6353006988769044E-2</v>
      </c>
      <c r="K70" s="215">
        <f t="shared" si="45"/>
        <v>9.2064309317695242E-2</v>
      </c>
      <c r="L70" s="52">
        <f t="shared" si="39"/>
        <v>-6.687730643171988E-2</v>
      </c>
      <c r="N70" s="40">
        <f t="shared" si="40"/>
        <v>9.418537994430304</v>
      </c>
      <c r="O70" s="143">
        <f t="shared" si="41"/>
        <v>9.0666090435383886</v>
      </c>
      <c r="P70" s="52">
        <f t="shared" si="8"/>
        <v>-3.736556046172243E-2</v>
      </c>
    </row>
    <row r="71" spans="1:16" ht="20.100000000000001" customHeight="1" x14ac:dyDescent="0.25">
      <c r="A71" s="306" t="s">
        <v>162</v>
      </c>
      <c r="B71" s="117">
        <v>1557.7600000000002</v>
      </c>
      <c r="C71" s="140">
        <v>1576.1599999999999</v>
      </c>
      <c r="D71" s="247">
        <f t="shared" si="42"/>
        <v>2.2308289923563006E-2</v>
      </c>
      <c r="E71" s="215">
        <f t="shared" si="43"/>
        <v>2.2604412174280688E-2</v>
      </c>
      <c r="F71" s="52">
        <f t="shared" si="38"/>
        <v>1.181183237469163E-2</v>
      </c>
      <c r="H71" s="19">
        <v>4716.6170000000002</v>
      </c>
      <c r="I71" s="140">
        <v>5085.4220000000005</v>
      </c>
      <c r="J71" s="214">
        <f t="shared" si="44"/>
        <v>7.7004930740219704E-2</v>
      </c>
      <c r="K71" s="215">
        <f t="shared" si="45"/>
        <v>8.5016299038882318E-2</v>
      </c>
      <c r="L71" s="52">
        <f t="shared" si="39"/>
        <v>7.8192696163373085E-2</v>
      </c>
      <c r="N71" s="40">
        <f t="shared" si="40"/>
        <v>30.278200749794575</v>
      </c>
      <c r="O71" s="143">
        <f t="shared" si="41"/>
        <v>32.26463049436606</v>
      </c>
      <c r="P71" s="52">
        <f t="shared" si="8"/>
        <v>6.5605937452705529E-2</v>
      </c>
    </row>
    <row r="72" spans="1:16" ht="20.100000000000001" customHeight="1" x14ac:dyDescent="0.25">
      <c r="A72" s="306" t="s">
        <v>156</v>
      </c>
      <c r="B72" s="117">
        <v>4061.43</v>
      </c>
      <c r="C72" s="140">
        <v>3589.51</v>
      </c>
      <c r="D72" s="247">
        <f t="shared" si="42"/>
        <v>5.816271951023038E-2</v>
      </c>
      <c r="E72" s="215">
        <f t="shared" si="43"/>
        <v>5.1478760749988757E-2</v>
      </c>
      <c r="F72" s="52">
        <f t="shared" si="38"/>
        <v>-0.11619552719116165</v>
      </c>
      <c r="H72" s="19">
        <v>2196.212</v>
      </c>
      <c r="I72" s="140">
        <v>2072.5880000000002</v>
      </c>
      <c r="J72" s="214">
        <f t="shared" si="44"/>
        <v>3.5856028367543813E-2</v>
      </c>
      <c r="K72" s="215">
        <f t="shared" si="45"/>
        <v>3.4648798308655415E-2</v>
      </c>
      <c r="L72" s="52">
        <f t="shared" si="39"/>
        <v>-5.6289647811777643E-2</v>
      </c>
      <c r="N72" s="40">
        <f t="shared" si="40"/>
        <v>5.4074845559322702</v>
      </c>
      <c r="O72" s="143">
        <f t="shared" si="41"/>
        <v>5.774013723321568</v>
      </c>
      <c r="P72" s="52">
        <f t="shared" ref="P72:P76" si="46">(O72-N72)/N72</f>
        <v>6.7781824173163432E-2</v>
      </c>
    </row>
    <row r="73" spans="1:16" ht="20.100000000000001" customHeight="1" x14ac:dyDescent="0.25">
      <c r="A73" s="306" t="s">
        <v>161</v>
      </c>
      <c r="B73" s="117">
        <v>3633.0199999999995</v>
      </c>
      <c r="C73" s="140">
        <v>3003.12</v>
      </c>
      <c r="D73" s="247">
        <f t="shared" si="42"/>
        <v>5.2027567441777195E-2</v>
      </c>
      <c r="E73" s="215">
        <f t="shared" si="43"/>
        <v>4.3069080733444461E-2</v>
      </c>
      <c r="F73" s="52">
        <f t="shared" si="38"/>
        <v>-0.17338192467974295</v>
      </c>
      <c r="H73" s="19">
        <v>2318.8029999999999</v>
      </c>
      <c r="I73" s="140">
        <v>2035.2449999999999</v>
      </c>
      <c r="J73" s="214">
        <f t="shared" si="44"/>
        <v>3.7857486502553342E-2</v>
      </c>
      <c r="K73" s="215">
        <f t="shared" si="45"/>
        <v>3.4024511149200604E-2</v>
      </c>
      <c r="L73" s="52">
        <f t="shared" si="39"/>
        <v>-0.12228636930347253</v>
      </c>
      <c r="N73" s="40">
        <f t="shared" si="40"/>
        <v>6.3825770295786981</v>
      </c>
      <c r="O73" s="143">
        <f t="shared" si="41"/>
        <v>6.7771018141133226</v>
      </c>
      <c r="P73" s="52">
        <f t="shared" si="46"/>
        <v>6.1812772913868975E-2</v>
      </c>
    </row>
    <row r="74" spans="1:16" ht="20.100000000000001" customHeight="1" x14ac:dyDescent="0.25">
      <c r="A74" s="306" t="s">
        <v>212</v>
      </c>
      <c r="B74" s="117">
        <v>1863.81</v>
      </c>
      <c r="C74" s="140">
        <v>1658.62</v>
      </c>
      <c r="D74" s="247">
        <f t="shared" si="42"/>
        <v>2.669115514741421E-2</v>
      </c>
      <c r="E74" s="215">
        <f t="shared" si="43"/>
        <v>2.3787007740651605E-2</v>
      </c>
      <c r="F74" s="52">
        <f t="shared" si="38"/>
        <v>-0.11009169389583705</v>
      </c>
      <c r="H74" s="19">
        <v>1798.6790000000001</v>
      </c>
      <c r="I74" s="140">
        <v>1755.7499999999998</v>
      </c>
      <c r="J74" s="214">
        <f t="shared" si="44"/>
        <v>2.9365783106596877E-2</v>
      </c>
      <c r="K74" s="215">
        <f t="shared" si="45"/>
        <v>2.9352011895476444E-2</v>
      </c>
      <c r="L74" s="52">
        <f t="shared" si="39"/>
        <v>-2.3866960141303874E-2</v>
      </c>
      <c r="N74" s="40">
        <f t="shared" si="40"/>
        <v>9.6505491439578073</v>
      </c>
      <c r="O74" s="143">
        <f t="shared" si="41"/>
        <v>10.585607312102832</v>
      </c>
      <c r="P74" s="52">
        <f t="shared" si="46"/>
        <v>9.6891705766864372E-2</v>
      </c>
    </row>
    <row r="75" spans="1:16" ht="20.100000000000001" customHeight="1" x14ac:dyDescent="0.25">
      <c r="A75" s="306" t="s">
        <v>215</v>
      </c>
      <c r="B75" s="117">
        <v>724.65</v>
      </c>
      <c r="C75" s="140">
        <v>935.28000000000009</v>
      </c>
      <c r="D75" s="247">
        <f t="shared" si="42"/>
        <v>1.0377530744857956E-2</v>
      </c>
      <c r="E75" s="215">
        <f t="shared" si="43"/>
        <v>1.3413266811974193E-2</v>
      </c>
      <c r="F75" s="52">
        <f t="shared" si="38"/>
        <v>0.29066445870420221</v>
      </c>
      <c r="H75" s="19">
        <v>995.17299999999989</v>
      </c>
      <c r="I75" s="140">
        <v>1384.914</v>
      </c>
      <c r="J75" s="214">
        <f t="shared" si="44"/>
        <v>1.6247498565080998E-2</v>
      </c>
      <c r="K75" s="215">
        <f t="shared" si="45"/>
        <v>2.3152505881937558E-2</v>
      </c>
      <c r="L75" s="52">
        <f t="shared" si="39"/>
        <v>0.39163140479092595</v>
      </c>
      <c r="N75" s="40">
        <f t="shared" si="40"/>
        <v>13.733153936383079</v>
      </c>
      <c r="O75" s="143">
        <f t="shared" si="41"/>
        <v>14.807480112907363</v>
      </c>
      <c r="P75" s="52">
        <f t="shared" si="46"/>
        <v>7.8228656104850386E-2</v>
      </c>
    </row>
    <row r="76" spans="1:16" ht="20.100000000000001" customHeight="1" x14ac:dyDescent="0.25">
      <c r="A76" s="306" t="s">
        <v>160</v>
      </c>
      <c r="B76" s="117">
        <v>2461.9100000000003</v>
      </c>
      <c r="C76" s="140">
        <v>1910.1300000000003</v>
      </c>
      <c r="D76" s="247">
        <f t="shared" si="42"/>
        <v>3.5256395109464232E-2</v>
      </c>
      <c r="E76" s="215">
        <f t="shared" si="43"/>
        <v>2.73940246081989E-2</v>
      </c>
      <c r="F76" s="52">
        <f t="shared" si="38"/>
        <v>-0.22412679586174958</v>
      </c>
      <c r="H76" s="19">
        <v>2008.1610000000001</v>
      </c>
      <c r="I76" s="140">
        <v>966.09699999999998</v>
      </c>
      <c r="J76" s="214">
        <f t="shared" si="44"/>
        <v>3.278585026518166E-2</v>
      </c>
      <c r="K76" s="215">
        <f t="shared" si="45"/>
        <v>1.6150870360919327E-2</v>
      </c>
      <c r="L76" s="52">
        <f t="shared" si="39"/>
        <v>-0.51891456910078426</v>
      </c>
      <c r="N76" s="40">
        <f t="shared" si="40"/>
        <v>8.1569228769532582</v>
      </c>
      <c r="O76" s="143">
        <f t="shared" si="41"/>
        <v>5.0577552313193328</v>
      </c>
      <c r="P76" s="52">
        <f t="shared" si="46"/>
        <v>-0.37994323256265899</v>
      </c>
    </row>
    <row r="77" spans="1:16" ht="20.100000000000001" customHeight="1" x14ac:dyDescent="0.25">
      <c r="A77" s="306" t="s">
        <v>163</v>
      </c>
      <c r="B77" s="117">
        <v>758.36999999999989</v>
      </c>
      <c r="C77" s="140">
        <v>838.09000000000015</v>
      </c>
      <c r="D77" s="247">
        <f t="shared" si="42"/>
        <v>1.0860426400300735E-2</v>
      </c>
      <c r="E77" s="215">
        <f t="shared" si="43"/>
        <v>1.2019421758668476E-2</v>
      </c>
      <c r="F77" s="52">
        <f t="shared" si="38"/>
        <v>0.10512019199071729</v>
      </c>
      <c r="H77" s="19">
        <v>654.51099999999997</v>
      </c>
      <c r="I77" s="140">
        <v>781.06200000000001</v>
      </c>
      <c r="J77" s="214">
        <f t="shared" si="44"/>
        <v>1.0685746632323958E-2</v>
      </c>
      <c r="K77" s="215">
        <f t="shared" si="45"/>
        <v>1.3057520213643528E-2</v>
      </c>
      <c r="L77" s="52">
        <f t="shared" si="39"/>
        <v>0.19335198338912571</v>
      </c>
      <c r="N77" s="40">
        <f t="shared" ref="N77:N78" si="47">(H77/B77)*10</f>
        <v>8.6304969869588728</v>
      </c>
      <c r="O77" s="143">
        <f t="shared" ref="O77:O78" si="48">(I77/C77)*10</f>
        <v>9.3195480199023955</v>
      </c>
      <c r="P77" s="52">
        <f t="shared" ref="P77:P78" si="49">(O77-N77)/N77</f>
        <v>7.9839090840853597E-2</v>
      </c>
    </row>
    <row r="78" spans="1:16" ht="20.100000000000001" customHeight="1" x14ac:dyDescent="0.25">
      <c r="A78" s="306" t="s">
        <v>216</v>
      </c>
      <c r="B78" s="117">
        <v>666.32000000000016</v>
      </c>
      <c r="C78" s="140">
        <v>807.76</v>
      </c>
      <c r="D78" s="247">
        <f t="shared" si="42"/>
        <v>9.542201457136211E-3</v>
      </c>
      <c r="E78" s="215">
        <f t="shared" si="43"/>
        <v>1.158444572752574E-2</v>
      </c>
      <c r="F78" s="52">
        <f t="shared" si="38"/>
        <v>0.21227038059791059</v>
      </c>
      <c r="H78" s="19">
        <v>525.43899999999996</v>
      </c>
      <c r="I78" s="140">
        <v>616.58500000000004</v>
      </c>
      <c r="J78" s="214">
        <f t="shared" si="44"/>
        <v>8.5784777104459184E-3</v>
      </c>
      <c r="K78" s="215">
        <f t="shared" si="45"/>
        <v>1.0307851490572317E-2</v>
      </c>
      <c r="L78" s="52">
        <f t="shared" si="39"/>
        <v>0.17346637763850814</v>
      </c>
      <c r="N78" s="40">
        <f t="shared" si="47"/>
        <v>7.8856855564893724</v>
      </c>
      <c r="O78" s="143">
        <f t="shared" si="48"/>
        <v>7.6332697831038931</v>
      </c>
      <c r="P78" s="52">
        <f t="shared" si="49"/>
        <v>-3.2009363241444315E-2</v>
      </c>
    </row>
    <row r="79" spans="1:16" ht="20.100000000000001" customHeight="1" x14ac:dyDescent="0.25">
      <c r="A79" s="306" t="s">
        <v>164</v>
      </c>
      <c r="B79" s="117">
        <v>915.9</v>
      </c>
      <c r="C79" s="140">
        <v>787.2</v>
      </c>
      <c r="D79" s="247">
        <f t="shared" si="42"/>
        <v>1.3116373986359486E-2</v>
      </c>
      <c r="E79" s="215">
        <f t="shared" si="43"/>
        <v>1.1289585615415796E-2</v>
      </c>
      <c r="F79" s="52">
        <f t="shared" si="38"/>
        <v>-0.14051752374713389</v>
      </c>
      <c r="H79" s="19">
        <v>620.37699999999995</v>
      </c>
      <c r="I79" s="140">
        <v>584.53899999999987</v>
      </c>
      <c r="J79" s="214">
        <f t="shared" si="44"/>
        <v>1.0128464515525699E-2</v>
      </c>
      <c r="K79" s="215">
        <f t="shared" si="45"/>
        <v>9.7721177168559898E-3</v>
      </c>
      <c r="L79" s="52">
        <f t="shared" ref="L79:L80" si="50">(I79-H79)/H79</f>
        <v>-5.7768099075239866E-2</v>
      </c>
      <c r="N79" s="40">
        <f t="shared" ref="N79:N80" si="51">(H79/B79)*10</f>
        <v>6.7734141281799323</v>
      </c>
      <c r="O79" s="143">
        <f t="shared" ref="O79:O80" si="52">(I79/C79)*10</f>
        <v>7.4255462398373959</v>
      </c>
      <c r="P79" s="52">
        <f t="shared" ref="P79:P80" si="53">(O79-N79)/N79</f>
        <v>9.6278198751254637E-2</v>
      </c>
    </row>
    <row r="80" spans="1:16" ht="20.100000000000001" customHeight="1" x14ac:dyDescent="0.25">
      <c r="A80" s="306" t="s">
        <v>211</v>
      </c>
      <c r="B80" s="117">
        <v>345.81</v>
      </c>
      <c r="C80" s="140">
        <v>501.95</v>
      </c>
      <c r="D80" s="247">
        <f t="shared" si="42"/>
        <v>4.9522582031040225E-3</v>
      </c>
      <c r="E80" s="215">
        <f t="shared" si="43"/>
        <v>7.1986883887931374E-3</v>
      </c>
      <c r="F80" s="52">
        <f t="shared" si="38"/>
        <v>0.45151962060090794</v>
      </c>
      <c r="H80" s="19">
        <v>397.08799999999991</v>
      </c>
      <c r="I80" s="140">
        <v>470.47700000000009</v>
      </c>
      <c r="J80" s="214">
        <f t="shared" si="44"/>
        <v>6.4829800549360593E-3</v>
      </c>
      <c r="K80" s="215">
        <f t="shared" si="45"/>
        <v>7.8652692584639475E-3</v>
      </c>
      <c r="L80" s="52">
        <f t="shared" si="50"/>
        <v>0.18481797485695917</v>
      </c>
      <c r="N80" s="40">
        <f t="shared" si="51"/>
        <v>11.482837396258059</v>
      </c>
      <c r="O80" s="143">
        <f t="shared" si="52"/>
        <v>9.3729853571072841</v>
      </c>
      <c r="P80" s="52">
        <f t="shared" si="53"/>
        <v>-0.18373960775916917</v>
      </c>
    </row>
    <row r="81" spans="1:16" ht="20.100000000000001" customHeight="1" x14ac:dyDescent="0.25">
      <c r="A81" s="306" t="s">
        <v>225</v>
      </c>
      <c r="B81" s="117">
        <v>549.15000000000009</v>
      </c>
      <c r="C81" s="140">
        <v>423.48</v>
      </c>
      <c r="D81" s="247">
        <f t="shared" si="42"/>
        <v>7.8642392997153761E-3</v>
      </c>
      <c r="E81" s="215">
        <f t="shared" si="43"/>
        <v>6.0733151885369423E-3</v>
      </c>
      <c r="F81" s="52">
        <f t="shared" si="38"/>
        <v>-0.22884457798415742</v>
      </c>
      <c r="H81" s="19">
        <v>595.34400000000005</v>
      </c>
      <c r="I81" s="140">
        <v>454.66800000000001</v>
      </c>
      <c r="J81" s="214">
        <f t="shared" si="44"/>
        <v>9.7197681063790758E-3</v>
      </c>
      <c r="K81" s="215">
        <f t="shared" si="45"/>
        <v>7.6009799484507961E-3</v>
      </c>
      <c r="L81" s="52">
        <f t="shared" si="39"/>
        <v>-0.23629363863581396</v>
      </c>
      <c r="N81" s="40">
        <f t="shared" ref="N81" si="54">(H81/B81)*10</f>
        <v>10.841190931439497</v>
      </c>
      <c r="O81" s="143">
        <f t="shared" ref="O81" si="55">(I81/C81)*10</f>
        <v>10.736469254746385</v>
      </c>
      <c r="P81" s="52">
        <f t="shared" ref="P81" si="56">(O81-N81)/N81</f>
        <v>-9.6596100331946509E-3</v>
      </c>
    </row>
    <row r="82" spans="1:16" ht="20.100000000000001" customHeight="1" x14ac:dyDescent="0.25">
      <c r="A82" s="306" t="s">
        <v>200</v>
      </c>
      <c r="B82" s="117">
        <v>393.16</v>
      </c>
      <c r="C82" s="140">
        <v>492.27000000000004</v>
      </c>
      <c r="D82" s="247">
        <f t="shared" si="42"/>
        <v>5.6303456670783883E-3</v>
      </c>
      <c r="E82" s="215">
        <f t="shared" si="43"/>
        <v>7.0598631998230865E-3</v>
      </c>
      <c r="F82" s="52">
        <f t="shared" si="38"/>
        <v>0.25208566486926443</v>
      </c>
      <c r="H82" s="19">
        <v>339.64100000000002</v>
      </c>
      <c r="I82" s="140">
        <v>431.98000000000008</v>
      </c>
      <c r="J82" s="214">
        <f t="shared" si="44"/>
        <v>5.5450827746961352E-3</v>
      </c>
      <c r="K82" s="215">
        <f t="shared" si="45"/>
        <v>7.2216899322841621E-3</v>
      </c>
      <c r="L82" s="52">
        <f t="shared" si="39"/>
        <v>0.27187235934413118</v>
      </c>
      <c r="N82" s="40">
        <f t="shared" ref="N82" si="57">(H82/B82)*10</f>
        <v>8.638747583680944</v>
      </c>
      <c r="O82" s="143">
        <f t="shared" ref="O82" si="58">(I82/C82)*10</f>
        <v>8.7752656062729812</v>
      </c>
      <c r="P82" s="52">
        <f t="shared" ref="P82" si="59">(O82-N82)/N82</f>
        <v>1.5802987790721784E-2</v>
      </c>
    </row>
    <row r="83" spans="1:16" ht="20.100000000000001" customHeight="1" x14ac:dyDescent="0.25">
      <c r="A83" s="306" t="s">
        <v>198</v>
      </c>
      <c r="B83" s="117">
        <v>917.52</v>
      </c>
      <c r="C83" s="140">
        <v>781.91999999999985</v>
      </c>
      <c r="D83" s="247">
        <f t="shared" si="42"/>
        <v>1.3139573599699264E-2</v>
      </c>
      <c r="E83" s="215">
        <f t="shared" si="43"/>
        <v>1.1213862785068491E-2</v>
      </c>
      <c r="F83" s="52">
        <f t="shared" si="38"/>
        <v>-0.14778969395762506</v>
      </c>
      <c r="H83" s="19">
        <v>506.92</v>
      </c>
      <c r="I83" s="140">
        <v>430.351</v>
      </c>
      <c r="J83" s="214">
        <f t="shared" si="44"/>
        <v>8.2761308562539996E-3</v>
      </c>
      <c r="K83" s="215">
        <f t="shared" si="45"/>
        <v>7.1944568823751583E-3</v>
      </c>
      <c r="L83" s="52">
        <f t="shared" si="39"/>
        <v>-0.15104750256450725</v>
      </c>
      <c r="N83" s="40">
        <f t="shared" ref="N83" si="60">(H83/B83)*10</f>
        <v>5.5248931903391751</v>
      </c>
      <c r="O83" s="143">
        <f t="shared" ref="O83" si="61">(I83/C83)*10</f>
        <v>5.5037727644771852</v>
      </c>
      <c r="P83" s="52">
        <f t="shared" ref="P83" si="62">(O83-N83)/N83</f>
        <v>-3.8227754156263303E-3</v>
      </c>
    </row>
    <row r="84" spans="1:16" ht="20.100000000000001" customHeight="1" x14ac:dyDescent="0.25">
      <c r="A84" s="306" t="s">
        <v>233</v>
      </c>
      <c r="B84" s="117">
        <v>445.5</v>
      </c>
      <c r="C84" s="140">
        <v>443.65999999999997</v>
      </c>
      <c r="D84" s="247">
        <f t="shared" si="42"/>
        <v>6.3798936684388591E-3</v>
      </c>
      <c r="E84" s="215">
        <f t="shared" si="43"/>
        <v>6.3627255514931034E-3</v>
      </c>
      <c r="F84" s="52">
        <f t="shared" si="38"/>
        <v>-4.1301907968575345E-3</v>
      </c>
      <c r="H84" s="19">
        <v>381.51700000000005</v>
      </c>
      <c r="I84" s="140">
        <v>373.10899999999998</v>
      </c>
      <c r="J84" s="214">
        <f t="shared" si="44"/>
        <v>6.2287631497779878E-3</v>
      </c>
      <c r="K84" s="215">
        <f t="shared" si="45"/>
        <v>6.2375052292805476E-3</v>
      </c>
      <c r="L84" s="52">
        <f t="shared" si="39"/>
        <v>-2.2038336430617957E-2</v>
      </c>
      <c r="N84" s="40">
        <f t="shared" ref="N84:N90" si="63">(H84/B84)*10</f>
        <v>8.5637934904601583</v>
      </c>
      <c r="O84" s="143">
        <f t="shared" ref="O84:O90" si="64">(I84/C84)*10</f>
        <v>8.4097957895685873</v>
      </c>
      <c r="P84" s="52">
        <f t="shared" ref="P84:P90" si="65">(O84-N84)/N84</f>
        <v>-1.7982416444665597E-2</v>
      </c>
    </row>
    <row r="85" spans="1:16" ht="20.100000000000001" customHeight="1" x14ac:dyDescent="0.25">
      <c r="A85" s="306" t="s">
        <v>234</v>
      </c>
      <c r="B85" s="117">
        <v>315.38</v>
      </c>
      <c r="C85" s="140">
        <v>343.51</v>
      </c>
      <c r="D85" s="247">
        <f t="shared" si="42"/>
        <v>4.5164778117895562E-3</v>
      </c>
      <c r="E85" s="215">
        <f t="shared" si="43"/>
        <v>4.9264298205684443E-3</v>
      </c>
      <c r="F85" s="52">
        <f t="shared" si="38"/>
        <v>8.9193988204705421E-2</v>
      </c>
      <c r="H85" s="19">
        <v>186.53500000000003</v>
      </c>
      <c r="I85" s="140">
        <v>357.43899999999996</v>
      </c>
      <c r="J85" s="214">
        <f t="shared" si="44"/>
        <v>3.0454274230082459E-3</v>
      </c>
      <c r="K85" s="215">
        <f t="shared" si="45"/>
        <v>5.975539672451775E-3</v>
      </c>
      <c r="L85" s="52">
        <f t="shared" si="39"/>
        <v>0.91620339346503288</v>
      </c>
      <c r="N85" s="40">
        <f t="shared" si="63"/>
        <v>5.9146109455260332</v>
      </c>
      <c r="O85" s="143">
        <f t="shared" si="64"/>
        <v>10.405490378737154</v>
      </c>
      <c r="P85" s="52">
        <f t="shared" si="65"/>
        <v>0.75928568667870533</v>
      </c>
    </row>
    <row r="86" spans="1:16" ht="20.100000000000001" customHeight="1" x14ac:dyDescent="0.25">
      <c r="A86" s="306" t="s">
        <v>158</v>
      </c>
      <c r="B86" s="117">
        <v>216.35</v>
      </c>
      <c r="C86" s="140">
        <v>566.02</v>
      </c>
      <c r="D86" s="247">
        <f t="shared" si="42"/>
        <v>3.0982940407783327E-3</v>
      </c>
      <c r="E86" s="215">
        <f t="shared" si="43"/>
        <v>8.11754477901124E-3</v>
      </c>
      <c r="F86" s="52">
        <f t="shared" si="38"/>
        <v>1.6162237115784608</v>
      </c>
      <c r="H86" s="19">
        <v>125.726</v>
      </c>
      <c r="I86" s="140">
        <v>310.04599999999999</v>
      </c>
      <c r="J86" s="214">
        <f t="shared" si="44"/>
        <v>2.0526411031985131E-3</v>
      </c>
      <c r="K86" s="215">
        <f t="shared" si="45"/>
        <v>5.1832401424718151E-3</v>
      </c>
      <c r="L86" s="52">
        <f t="shared" si="39"/>
        <v>1.4660452094236673</v>
      </c>
      <c r="N86" s="40">
        <f t="shared" si="63"/>
        <v>5.8112318003235499</v>
      </c>
      <c r="O86" s="143">
        <f t="shared" si="64"/>
        <v>5.477650966396947</v>
      </c>
      <c r="P86" s="52">
        <f t="shared" si="65"/>
        <v>-5.7402775416397982E-2</v>
      </c>
    </row>
    <row r="87" spans="1:16" ht="20.100000000000001" customHeight="1" x14ac:dyDescent="0.25">
      <c r="A87" s="306" t="s">
        <v>218</v>
      </c>
      <c r="B87" s="117">
        <v>181.06</v>
      </c>
      <c r="C87" s="140">
        <v>262.64</v>
      </c>
      <c r="D87" s="247">
        <f t="shared" si="42"/>
        <v>2.592914809444534E-3</v>
      </c>
      <c r="E87" s="215">
        <f t="shared" si="43"/>
        <v>3.7666371519725662E-3</v>
      </c>
      <c r="F87" s="52">
        <f t="shared" si="38"/>
        <v>0.45056887219706165</v>
      </c>
      <c r="H87" s="19">
        <v>175.01500000000001</v>
      </c>
      <c r="I87" s="140">
        <v>251.15499999999997</v>
      </c>
      <c r="J87" s="214">
        <f t="shared" si="44"/>
        <v>2.8573483820076026E-3</v>
      </c>
      <c r="K87" s="215">
        <f t="shared" si="45"/>
        <v>4.1987210864920322E-3</v>
      </c>
      <c r="L87" s="52">
        <f t="shared" si="39"/>
        <v>0.43504842442076364</v>
      </c>
      <c r="N87" s="40">
        <f t="shared" si="63"/>
        <v>9.6661327736661882</v>
      </c>
      <c r="O87" s="143">
        <f t="shared" si="64"/>
        <v>9.5627094121230574</v>
      </c>
      <c r="P87" s="52">
        <f t="shared" si="65"/>
        <v>-1.0699559375481681E-2</v>
      </c>
    </row>
    <row r="88" spans="1:16" ht="20.100000000000001" customHeight="1" x14ac:dyDescent="0.25">
      <c r="A88" s="306" t="s">
        <v>235</v>
      </c>
      <c r="B88" s="117">
        <v>178.98000000000002</v>
      </c>
      <c r="C88" s="140">
        <v>488.37</v>
      </c>
      <c r="D88" s="247">
        <f t="shared" si="42"/>
        <v>2.5631276515761777E-3</v>
      </c>
      <c r="E88" s="215">
        <f t="shared" si="43"/>
        <v>7.0039315637711024E-3</v>
      </c>
      <c r="F88" s="52">
        <f t="shared" si="38"/>
        <v>1.7286288970834727</v>
      </c>
      <c r="H88" s="19">
        <v>82.656000000000006</v>
      </c>
      <c r="I88" s="140">
        <v>218.631</v>
      </c>
      <c r="J88" s="214">
        <f t="shared" si="44"/>
        <v>1.3494671191796154E-3</v>
      </c>
      <c r="K88" s="215">
        <f t="shared" si="45"/>
        <v>3.6549962766452577E-3</v>
      </c>
      <c r="L88" s="52">
        <f t="shared" si="39"/>
        <v>1.6450711382113818</v>
      </c>
      <c r="N88" s="40">
        <f t="shared" ref="N88:N89" si="66">(H88/B88)*10</f>
        <v>4.6181696278913842</v>
      </c>
      <c r="O88" s="143">
        <f t="shared" ref="O88:O89" si="67">(I88/C88)*10</f>
        <v>4.4767491860679405</v>
      </c>
      <c r="P88" s="52">
        <f t="shared" ref="P88:P89" si="68">(O88-N88)/N88</f>
        <v>-3.0622617447686747E-2</v>
      </c>
    </row>
    <row r="89" spans="1:16" ht="20.100000000000001" customHeight="1" x14ac:dyDescent="0.25">
      <c r="A89" s="306" t="s">
        <v>236</v>
      </c>
      <c r="B89" s="117">
        <v>198.24</v>
      </c>
      <c r="C89" s="140">
        <v>185.9</v>
      </c>
      <c r="D89" s="247">
        <f t="shared" si="42"/>
        <v>2.8389452768379786E-3</v>
      </c>
      <c r="E89" s="215">
        <f t="shared" si="43"/>
        <v>2.6660746518112248E-3</v>
      </c>
      <c r="F89" s="52">
        <f t="shared" si="38"/>
        <v>-6.2247780468119462E-2</v>
      </c>
      <c r="H89" s="19">
        <v>229.28699999999998</v>
      </c>
      <c r="I89" s="140">
        <v>206.27400000000003</v>
      </c>
      <c r="J89" s="214">
        <f t="shared" si="44"/>
        <v>3.7434096418328543E-3</v>
      </c>
      <c r="K89" s="215">
        <f t="shared" si="45"/>
        <v>3.4484162903189574E-3</v>
      </c>
      <c r="L89" s="52">
        <f t="shared" si="39"/>
        <v>-0.10036766148974845</v>
      </c>
      <c r="N89" s="40">
        <f t="shared" si="66"/>
        <v>11.566131961259078</v>
      </c>
      <c r="O89" s="143">
        <f t="shared" si="67"/>
        <v>11.095965572888652</v>
      </c>
      <c r="P89" s="52">
        <f t="shared" si="68"/>
        <v>-4.065027011149927E-2</v>
      </c>
    </row>
    <row r="90" spans="1:16" ht="20.100000000000001" customHeight="1" x14ac:dyDescent="0.25">
      <c r="A90" s="306" t="s">
        <v>173</v>
      </c>
      <c r="B90" s="117">
        <v>84.02</v>
      </c>
      <c r="C90" s="140">
        <v>303.36</v>
      </c>
      <c r="D90" s="247">
        <f t="shared" si="42"/>
        <v>1.2032293288939012E-3</v>
      </c>
      <c r="E90" s="215">
        <f t="shared" si="43"/>
        <v>4.3506207981358434E-3</v>
      </c>
      <c r="F90" s="52">
        <f t="shared" si="38"/>
        <v>2.610568912163771</v>
      </c>
      <c r="H90" s="19">
        <v>72.254999999999995</v>
      </c>
      <c r="I90" s="140">
        <v>203.89999999999998</v>
      </c>
      <c r="J90" s="214">
        <f t="shared" si="44"/>
        <v>1.1796572141928366E-3</v>
      </c>
      <c r="K90" s="215">
        <f t="shared" si="45"/>
        <v>3.4087285920476416E-3</v>
      </c>
      <c r="L90" s="52">
        <f t="shared" si="39"/>
        <v>1.8219500380596496</v>
      </c>
      <c r="N90" s="40">
        <f t="shared" si="63"/>
        <v>8.5997381575815286</v>
      </c>
      <c r="O90" s="143">
        <f t="shared" si="64"/>
        <v>6.7213871308016868</v>
      </c>
      <c r="P90" s="52">
        <f t="shared" si="65"/>
        <v>-0.2184195602657841</v>
      </c>
    </row>
    <row r="91" spans="1:16" ht="20.100000000000001" customHeight="1" x14ac:dyDescent="0.25">
      <c r="A91" s="306" t="s">
        <v>167</v>
      </c>
      <c r="B91" s="117">
        <v>119.79999999999998</v>
      </c>
      <c r="C91" s="140">
        <v>213.58</v>
      </c>
      <c r="D91" s="247">
        <f t="shared" si="42"/>
        <v>1.7156257272255336E-3</v>
      </c>
      <c r="E91" s="215">
        <f t="shared" si="43"/>
        <v>3.063045853328894E-3</v>
      </c>
      <c r="F91" s="52">
        <f t="shared" si="38"/>
        <v>0.78280467445742941</v>
      </c>
      <c r="H91" s="19">
        <v>132.96200000000002</v>
      </c>
      <c r="I91" s="140">
        <v>186.20400000000001</v>
      </c>
      <c r="J91" s="214">
        <f t="shared" si="44"/>
        <v>2.1707782508270427E-3</v>
      </c>
      <c r="K91" s="215">
        <f t="shared" si="45"/>
        <v>3.1128930787329041E-3</v>
      </c>
      <c r="L91" s="52">
        <f t="shared" si="39"/>
        <v>0.40043019810171315</v>
      </c>
      <c r="N91" s="40">
        <f t="shared" ref="N91:N94" si="69">(H91/B91)*10</f>
        <v>11.098664440734559</v>
      </c>
      <c r="O91" s="143">
        <f t="shared" ref="O91:O94" si="70">(I91/C91)*10</f>
        <v>8.7182320441988956</v>
      </c>
      <c r="P91" s="52">
        <f t="shared" ref="P91:P94" si="71">(O91-N91)/N91</f>
        <v>-0.21447917533202907</v>
      </c>
    </row>
    <row r="92" spans="1:16" ht="20.100000000000001" customHeight="1" x14ac:dyDescent="0.25">
      <c r="A92" s="306" t="s">
        <v>224</v>
      </c>
      <c r="B92" s="117">
        <v>268.45</v>
      </c>
      <c r="C92" s="140">
        <v>295.87</v>
      </c>
      <c r="D92" s="247">
        <f t="shared" si="42"/>
        <v>3.8444050623847627E-3</v>
      </c>
      <c r="E92" s="215">
        <f t="shared" si="43"/>
        <v>4.2432033740257506E-3</v>
      </c>
      <c r="F92" s="52">
        <f t="shared" si="38"/>
        <v>0.10214192587073949</v>
      </c>
      <c r="H92" s="19">
        <v>137.881</v>
      </c>
      <c r="I92" s="140">
        <v>162.79300000000001</v>
      </c>
      <c r="J92" s="214">
        <f t="shared" si="44"/>
        <v>2.2510873482820912E-3</v>
      </c>
      <c r="K92" s="215">
        <f t="shared" si="45"/>
        <v>2.7215162024777431E-3</v>
      </c>
      <c r="L92" s="52">
        <f t="shared" ref="L92:L94" si="72">(I92-H92)/H92</f>
        <v>0.18067754077791723</v>
      </c>
      <c r="N92" s="40">
        <f t="shared" si="69"/>
        <v>5.136189234494319</v>
      </c>
      <c r="O92" s="143">
        <f t="shared" si="70"/>
        <v>5.5021800114915331</v>
      </c>
      <c r="P92" s="52">
        <f t="shared" si="71"/>
        <v>7.1257261032993777E-2</v>
      </c>
    </row>
    <row r="93" spans="1:16" ht="20.100000000000001" customHeight="1" x14ac:dyDescent="0.25">
      <c r="A93" s="306" t="s">
        <v>170</v>
      </c>
      <c r="B93" s="117">
        <v>130.15</v>
      </c>
      <c r="C93" s="140">
        <v>260.63</v>
      </c>
      <c r="D93" s="247">
        <f t="shared" si="42"/>
        <v>1.863845479118558E-3</v>
      </c>
      <c r="E93" s="215">
        <f t="shared" si="43"/>
        <v>3.7378108472380825E-3</v>
      </c>
      <c r="F93" s="52">
        <f t="shared" si="38"/>
        <v>1.002535535920092</v>
      </c>
      <c r="H93" s="19">
        <v>55.39</v>
      </c>
      <c r="I93" s="140">
        <v>118.426</v>
      </c>
      <c r="J93" s="214">
        <f t="shared" si="44"/>
        <v>9.0431406953347482E-4</v>
      </c>
      <c r="K93" s="215">
        <f t="shared" si="45"/>
        <v>1.9798042777922219E-3</v>
      </c>
      <c r="L93" s="52">
        <f t="shared" si="72"/>
        <v>1.1380393572847085</v>
      </c>
      <c r="N93" s="40">
        <f t="shared" si="69"/>
        <v>4.2558586246638495</v>
      </c>
      <c r="O93" s="143">
        <f t="shared" si="70"/>
        <v>4.5438360894755023</v>
      </c>
      <c r="P93" s="52">
        <f t="shared" si="71"/>
        <v>6.7666125736119548E-2</v>
      </c>
    </row>
    <row r="94" spans="1:16" ht="20.100000000000001" customHeight="1" x14ac:dyDescent="0.25">
      <c r="A94" s="306" t="s">
        <v>214</v>
      </c>
      <c r="B94" s="117">
        <v>261.83</v>
      </c>
      <c r="C94" s="140">
        <v>151.77000000000001</v>
      </c>
      <c r="D94" s="247">
        <f t="shared" si="42"/>
        <v>3.7496017041691279E-3</v>
      </c>
      <c r="E94" s="215">
        <f t="shared" si="43"/>
        <v>2.1766011291306595E-3</v>
      </c>
      <c r="F94" s="52">
        <f t="shared" si="38"/>
        <v>-0.42034908146507266</v>
      </c>
      <c r="H94" s="19">
        <v>192.80700000000002</v>
      </c>
      <c r="I94" s="140">
        <v>112.836</v>
      </c>
      <c r="J94" s="214">
        <f t="shared" si="44"/>
        <v>3.1478260119974849E-3</v>
      </c>
      <c r="K94" s="215">
        <f t="shared" ref="K94" si="73">I94/$I$96</f>
        <v>1.8863526209528579E-3</v>
      </c>
      <c r="L94" s="52">
        <f t="shared" si="72"/>
        <v>-0.41477228523860654</v>
      </c>
      <c r="N94" s="40">
        <f t="shared" si="69"/>
        <v>7.3638238551732051</v>
      </c>
      <c r="O94" s="143">
        <f t="shared" si="70"/>
        <v>7.434670883573828</v>
      </c>
      <c r="P94" s="52">
        <f t="shared" si="71"/>
        <v>9.6209564207394328E-3</v>
      </c>
    </row>
    <row r="95" spans="1:16" ht="20.100000000000001" customHeight="1" thickBot="1" x14ac:dyDescent="0.3">
      <c r="A95" s="307" t="s">
        <v>17</v>
      </c>
      <c r="B95" s="196">
        <f>B96-SUM(B68:B94)</f>
        <v>2707.9599999999919</v>
      </c>
      <c r="C95" s="142">
        <f>C96-SUM(C68:C94)</f>
        <v>1726.9599999999919</v>
      </c>
      <c r="D95" s="247">
        <f t="shared" si="42"/>
        <v>3.878001539480503E-2</v>
      </c>
      <c r="E95" s="215">
        <f t="shared" si="43"/>
        <v>2.4767102101623945E-2</v>
      </c>
      <c r="F95" s="52">
        <f>(C95-B95)/B95</f>
        <v>-0.36226532149662588</v>
      </c>
      <c r="H95" s="19">
        <f>H96-SUM(H68:H94)</f>
        <v>2425.6359999999768</v>
      </c>
      <c r="I95" s="142">
        <f>I96-SUM(I68:I94)</f>
        <v>1284.1890000000058</v>
      </c>
      <c r="J95" s="214">
        <f t="shared" si="44"/>
        <v>3.9601674713249296E-2</v>
      </c>
      <c r="K95" s="215">
        <f t="shared" si="45"/>
        <v>2.1468620705704211E-2</v>
      </c>
      <c r="L95" s="52">
        <f>(I95-H95)/H95</f>
        <v>-0.47057637666986391</v>
      </c>
      <c r="N95" s="40">
        <f t="shared" si="40"/>
        <v>8.9574292087031715</v>
      </c>
      <c r="O95" s="143">
        <f t="shared" si="41"/>
        <v>7.4361247510076192</v>
      </c>
      <c r="P95" s="52">
        <f>(O95-N95)/N95</f>
        <v>-0.16983717339540125</v>
      </c>
    </row>
    <row r="96" spans="1:16" ht="26.25" customHeight="1" thickBot="1" x14ac:dyDescent="0.3">
      <c r="A96" s="12" t="s">
        <v>18</v>
      </c>
      <c r="B96" s="17">
        <v>69828.75</v>
      </c>
      <c r="C96" s="145">
        <v>69727.979999999981</v>
      </c>
      <c r="D96" s="255">
        <f>SUM(D68:D95)</f>
        <v>1</v>
      </c>
      <c r="E96" s="244">
        <f>SUM(E68:E95)</f>
        <v>1.0000000000000002</v>
      </c>
      <c r="F96" s="57">
        <f>(C96-B96)/B96</f>
        <v>-1.443101874228289E-3</v>
      </c>
      <c r="G96" s="1"/>
      <c r="H96" s="17">
        <v>61250.843999999983</v>
      </c>
      <c r="I96" s="145">
        <v>59817.023999999998</v>
      </c>
      <c r="J96" s="255">
        <f t="shared" si="44"/>
        <v>1</v>
      </c>
      <c r="K96" s="244">
        <f t="shared" si="45"/>
        <v>1</v>
      </c>
      <c r="L96" s="57">
        <f>(I96-H96)/H96</f>
        <v>-2.3408983556210027E-2</v>
      </c>
      <c r="M96" s="1"/>
      <c r="N96" s="37">
        <f t="shared" si="40"/>
        <v>8.7715796144138309</v>
      </c>
      <c r="O96" s="150">
        <f t="shared" si="41"/>
        <v>8.5786256822584015</v>
      </c>
      <c r="P96" s="57">
        <f>(O96-N96)/N96</f>
        <v>-2.1997626498009477E-2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I15" sqref="I15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52" t="s">
        <v>16</v>
      </c>
      <c r="B3" s="335"/>
      <c r="C3" s="335"/>
      <c r="D3" s="371" t="s">
        <v>1</v>
      </c>
      <c r="E3" s="364"/>
      <c r="F3" s="371" t="s">
        <v>104</v>
      </c>
      <c r="G3" s="364"/>
      <c r="H3" s="130" t="s">
        <v>0</v>
      </c>
      <c r="J3" s="365" t="s">
        <v>19</v>
      </c>
      <c r="K3" s="364"/>
      <c r="L3" s="374" t="s">
        <v>104</v>
      </c>
      <c r="M3" s="375"/>
      <c r="N3" s="130" t="s">
        <v>0</v>
      </c>
      <c r="P3" s="363" t="s">
        <v>22</v>
      </c>
      <c r="Q3" s="364"/>
      <c r="R3" s="130" t="s">
        <v>0</v>
      </c>
    </row>
    <row r="4" spans="1:18" x14ac:dyDescent="0.25">
      <c r="A4" s="370"/>
      <c r="B4" s="336"/>
      <c r="C4" s="336"/>
      <c r="D4" s="372" t="s">
        <v>178</v>
      </c>
      <c r="E4" s="366"/>
      <c r="F4" s="372" t="str">
        <f>D4</f>
        <v>jan-ago</v>
      </c>
      <c r="G4" s="366"/>
      <c r="H4" s="131" t="s">
        <v>152</v>
      </c>
      <c r="J4" s="361" t="str">
        <f>D4</f>
        <v>jan-ago</v>
      </c>
      <c r="K4" s="366"/>
      <c r="L4" s="367" t="str">
        <f>D4</f>
        <v>jan-ago</v>
      </c>
      <c r="M4" s="368"/>
      <c r="N4" s="131" t="str">
        <f>H4</f>
        <v>2025/2024</v>
      </c>
      <c r="P4" s="361" t="str">
        <f>D4</f>
        <v>jan-ago</v>
      </c>
      <c r="Q4" s="362"/>
      <c r="R4" s="131" t="str">
        <f>N4</f>
        <v>2025/2024</v>
      </c>
    </row>
    <row r="5" spans="1:18" ht="19.5" customHeight="1" thickBot="1" x14ac:dyDescent="0.3">
      <c r="A5" s="353"/>
      <c r="B5" s="376"/>
      <c r="C5" s="376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8023.2200000000039</v>
      </c>
      <c r="E6" s="147">
        <v>5520.7300000000023</v>
      </c>
      <c r="F6" s="247">
        <f>D6/D8</f>
        <v>0.54629042680024753</v>
      </c>
      <c r="G6" s="246">
        <f>E6/E8</f>
        <v>0.47439344529944277</v>
      </c>
      <c r="H6" s="102">
        <f>(E6-D6)/D6</f>
        <v>-0.31190594300044128</v>
      </c>
      <c r="I6" s="1"/>
      <c r="J6" s="19">
        <v>3952.8470000000016</v>
      </c>
      <c r="K6" s="147">
        <v>3144.8590000000027</v>
      </c>
      <c r="L6" s="247">
        <f>J6/J8</f>
        <v>0.40503602326736654</v>
      </c>
      <c r="M6" s="246">
        <f>K6/K8</f>
        <v>0.37519433134091651</v>
      </c>
      <c r="N6" s="102">
        <f>(K6-J6)/J6</f>
        <v>-0.20440659605595626</v>
      </c>
      <c r="P6" s="27">
        <f t="shared" ref="P6:Q8" si="0">(J6/D6)*10</f>
        <v>4.9267588324887015</v>
      </c>
      <c r="Q6" s="152">
        <f t="shared" si="0"/>
        <v>5.6964549977992061</v>
      </c>
      <c r="R6" s="102">
        <f>(Q6-P6)/P6</f>
        <v>0.15622769278554283</v>
      </c>
    </row>
    <row r="7" spans="1:18" ht="24" customHeight="1" thickBot="1" x14ac:dyDescent="0.3">
      <c r="A7" s="161" t="s">
        <v>21</v>
      </c>
      <c r="B7" s="1"/>
      <c r="C7" s="1"/>
      <c r="D7" s="117">
        <v>6663.5100000000048</v>
      </c>
      <c r="E7" s="140">
        <v>6116.7200000000012</v>
      </c>
      <c r="F7" s="247">
        <f>D7/D8</f>
        <v>0.45370957319975247</v>
      </c>
      <c r="G7" s="215">
        <f>E7/E8</f>
        <v>0.52560655470055717</v>
      </c>
      <c r="H7" s="55">
        <f t="shared" ref="H7:H8" si="1">(E7-D7)/D7</f>
        <v>-8.205735415719391E-2</v>
      </c>
      <c r="J7" s="19">
        <v>5806.4010000000007</v>
      </c>
      <c r="K7" s="140">
        <v>5237.0880000000006</v>
      </c>
      <c r="L7" s="247">
        <f>J7/J8</f>
        <v>0.59496397673263335</v>
      </c>
      <c r="M7" s="215">
        <f>K7/K8</f>
        <v>0.62480566865908338</v>
      </c>
      <c r="N7" s="55">
        <f t="shared" ref="N7:N8" si="2">(K7-J7)/J7</f>
        <v>-9.8049204662233977E-2</v>
      </c>
      <c r="P7" s="27">
        <f t="shared" si="0"/>
        <v>8.7137274499475446</v>
      </c>
      <c r="Q7" s="152">
        <f t="shared" si="0"/>
        <v>8.5619220758838068</v>
      </c>
      <c r="R7" s="55">
        <f t="shared" ref="R7:R8" si="3">(Q7-P7)/P7</f>
        <v>-1.742140489655223E-2</v>
      </c>
    </row>
    <row r="8" spans="1:18" ht="26.25" customHeight="1" thickBot="1" x14ac:dyDescent="0.3">
      <c r="A8" s="12" t="s">
        <v>12</v>
      </c>
      <c r="B8" s="162"/>
      <c r="C8" s="162"/>
      <c r="D8" s="163">
        <v>14686.730000000009</v>
      </c>
      <c r="E8" s="145">
        <v>11637.450000000004</v>
      </c>
      <c r="F8" s="243">
        <f>SUM(F6:F7)</f>
        <v>1</v>
      </c>
      <c r="G8" s="244">
        <f>SUM(G6:G7)</f>
        <v>1</v>
      </c>
      <c r="H8" s="57">
        <f t="shared" si="1"/>
        <v>-0.20762143785580606</v>
      </c>
      <c r="I8" s="1"/>
      <c r="J8" s="17">
        <v>9759.2480000000032</v>
      </c>
      <c r="K8" s="145">
        <v>8381.9470000000038</v>
      </c>
      <c r="L8" s="243">
        <f>SUM(L6:L7)</f>
        <v>0.99999999999999989</v>
      </c>
      <c r="M8" s="244">
        <f>SUM(M6:M7)</f>
        <v>0.99999999999999989</v>
      </c>
      <c r="N8" s="57">
        <f t="shared" si="2"/>
        <v>-0.14112777951743813</v>
      </c>
      <c r="O8" s="1"/>
      <c r="P8" s="29">
        <f t="shared" si="0"/>
        <v>6.6449427476368106</v>
      </c>
      <c r="Q8" s="146">
        <f t="shared" si="0"/>
        <v>7.2025632763191254</v>
      </c>
      <c r="R8" s="57">
        <f t="shared" si="3"/>
        <v>8.3916528683505284E-2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25" zoomScale="142" zoomScaleNormal="142" workbookViewId="0">
      <selection activeCell="H95" sqref="H95:I95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77" t="s">
        <v>3</v>
      </c>
      <c r="B4" s="371" t="s">
        <v>1</v>
      </c>
      <c r="C4" s="364"/>
      <c r="D4" s="371" t="s">
        <v>104</v>
      </c>
      <c r="E4" s="364"/>
      <c r="F4" s="130" t="s">
        <v>0</v>
      </c>
      <c r="H4" s="380" t="s">
        <v>19</v>
      </c>
      <c r="I4" s="381"/>
      <c r="J4" s="371" t="s">
        <v>104</v>
      </c>
      <c r="K4" s="369"/>
      <c r="L4" s="130" t="s">
        <v>0</v>
      </c>
      <c r="N4" s="363" t="s">
        <v>22</v>
      </c>
      <c r="O4" s="364"/>
      <c r="P4" s="130" t="s">
        <v>0</v>
      </c>
    </row>
    <row r="5" spans="1:16" x14ac:dyDescent="0.25">
      <c r="A5" s="378"/>
      <c r="B5" s="372" t="s">
        <v>178</v>
      </c>
      <c r="C5" s="366"/>
      <c r="D5" s="372" t="str">
        <f>B5</f>
        <v>jan-ago</v>
      </c>
      <c r="E5" s="366"/>
      <c r="F5" s="131" t="s">
        <v>152</v>
      </c>
      <c r="H5" s="361" t="str">
        <f>B5</f>
        <v>jan-ago</v>
      </c>
      <c r="I5" s="366"/>
      <c r="J5" s="372" t="str">
        <f>B5</f>
        <v>jan-ago</v>
      </c>
      <c r="K5" s="362"/>
      <c r="L5" s="131" t="str">
        <f>F5</f>
        <v>2025/2024</v>
      </c>
      <c r="N5" s="361" t="str">
        <f>B5</f>
        <v>jan-ago</v>
      </c>
      <c r="O5" s="362"/>
      <c r="P5" s="131" t="str">
        <f>L5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155</v>
      </c>
      <c r="B7" s="39">
        <v>1457.0500000000002</v>
      </c>
      <c r="C7" s="147">
        <v>1398.2000000000003</v>
      </c>
      <c r="D7" s="247">
        <f>B7/$B$33</f>
        <v>9.9208605319223528E-2</v>
      </c>
      <c r="E7" s="246">
        <f t="shared" ref="E7:E32" si="0">C7/$C$33</f>
        <v>0.12014659568891808</v>
      </c>
      <c r="F7" s="52">
        <f>(C7-B7)/B7</f>
        <v>-4.0389828763597611E-2</v>
      </c>
      <c r="H7" s="39">
        <v>1968.7370000000001</v>
      </c>
      <c r="I7" s="147">
        <v>1589.5420000000001</v>
      </c>
      <c r="J7" s="247">
        <f>H7/$H$33</f>
        <v>0.20173039971932266</v>
      </c>
      <c r="K7" s="246">
        <f>I7/$I$33</f>
        <v>0.18963875576879693</v>
      </c>
      <c r="L7" s="52">
        <f>(I7-H7)/H7</f>
        <v>-0.19260825595292816</v>
      </c>
      <c r="N7" s="27">
        <f t="shared" ref="N7:N33" si="1">(H7/B7)*10</f>
        <v>13.511801242236023</v>
      </c>
      <c r="O7" s="151">
        <f t="shared" ref="O7:O32" si="2">(I7/C7)*10</f>
        <v>11.368488056072092</v>
      </c>
      <c r="P7" s="61">
        <f>(O7-N7)/N7</f>
        <v>-0.15862527487928335</v>
      </c>
    </row>
    <row r="8" spans="1:16" ht="20.100000000000001" customHeight="1" x14ac:dyDescent="0.25">
      <c r="A8" s="8" t="s">
        <v>164</v>
      </c>
      <c r="B8" s="19">
        <v>1583.49</v>
      </c>
      <c r="C8" s="140">
        <v>1648.3600000000001</v>
      </c>
      <c r="D8" s="247">
        <f t="shared" ref="D8:D32" si="3">B8/$B$33</f>
        <v>0.10781773750862171</v>
      </c>
      <c r="E8" s="215">
        <f t="shared" si="0"/>
        <v>0.14164271382476398</v>
      </c>
      <c r="F8" s="52">
        <f t="shared" ref="F8:F32" si="4">(C8-B8)/B8</f>
        <v>4.0966472791113373E-2</v>
      </c>
      <c r="H8" s="19">
        <v>924.61700000000008</v>
      </c>
      <c r="I8" s="140">
        <v>1021.739</v>
      </c>
      <c r="J8" s="247">
        <f t="shared" ref="J8:J32" si="5">H8/$H$33</f>
        <v>9.4742648204041963E-2</v>
      </c>
      <c r="K8" s="215">
        <f t="shared" ref="K8:K32" si="6">I8/$I$33</f>
        <v>0.12189757343967936</v>
      </c>
      <c r="L8" s="52">
        <f t="shared" ref="L8:L33" si="7">(I8-H8)/H8</f>
        <v>0.10504024909773446</v>
      </c>
      <c r="N8" s="27">
        <f t="shared" si="1"/>
        <v>5.8391085513643919</v>
      </c>
      <c r="O8" s="152">
        <f t="shared" si="2"/>
        <v>6.1985185275061276</v>
      </c>
      <c r="P8" s="52">
        <f t="shared" ref="P8:P69" si="8">(O8-N8)/N8</f>
        <v>6.1552199788742483E-2</v>
      </c>
    </row>
    <row r="9" spans="1:16" ht="20.100000000000001" customHeight="1" x14ac:dyDescent="0.25">
      <c r="A9" s="8" t="s">
        <v>157</v>
      </c>
      <c r="B9" s="19">
        <v>1033.1099999999999</v>
      </c>
      <c r="C9" s="140">
        <v>892.76999999999987</v>
      </c>
      <c r="D9" s="247">
        <f t="shared" si="3"/>
        <v>7.0343092029335308E-2</v>
      </c>
      <c r="E9" s="215">
        <f t="shared" si="0"/>
        <v>7.6715259786293344E-2</v>
      </c>
      <c r="F9" s="52">
        <f t="shared" si="4"/>
        <v>-0.13584226268257982</v>
      </c>
      <c r="H9" s="19">
        <v>841.26900000000001</v>
      </c>
      <c r="I9" s="140">
        <v>906.678</v>
      </c>
      <c r="J9" s="247">
        <f t="shared" si="5"/>
        <v>8.6202236073927005E-2</v>
      </c>
      <c r="K9" s="215">
        <f t="shared" si="6"/>
        <v>0.10817033321733005</v>
      </c>
      <c r="L9" s="52">
        <f t="shared" si="7"/>
        <v>7.7750398505115476E-2</v>
      </c>
      <c r="N9" s="27">
        <f t="shared" si="1"/>
        <v>8.1430728576821458</v>
      </c>
      <c r="O9" s="152">
        <f t="shared" si="2"/>
        <v>10.15578480459693</v>
      </c>
      <c r="P9" s="52">
        <f t="shared" si="8"/>
        <v>0.24716860355928155</v>
      </c>
    </row>
    <row r="10" spans="1:16" ht="20.100000000000001" customHeight="1" x14ac:dyDescent="0.25">
      <c r="A10" s="8" t="s">
        <v>187</v>
      </c>
      <c r="B10" s="19">
        <v>4180.3499999999995</v>
      </c>
      <c r="C10" s="140">
        <v>2074.69</v>
      </c>
      <c r="D10" s="247">
        <f t="shared" si="3"/>
        <v>0.28463449658296969</v>
      </c>
      <c r="E10" s="215">
        <f t="shared" si="0"/>
        <v>0.17827702804308498</v>
      </c>
      <c r="F10" s="52">
        <f t="shared" si="4"/>
        <v>-0.50370423529130326</v>
      </c>
      <c r="H10" s="19">
        <v>1508.886</v>
      </c>
      <c r="I10" s="140">
        <v>776.06099999999992</v>
      </c>
      <c r="J10" s="247">
        <f t="shared" si="5"/>
        <v>0.15461088805203024</v>
      </c>
      <c r="K10" s="215">
        <f t="shared" si="6"/>
        <v>9.2587199608873683E-2</v>
      </c>
      <c r="L10" s="52">
        <f t="shared" si="7"/>
        <v>-0.48567287389504576</v>
      </c>
      <c r="N10" s="27">
        <f t="shared" si="1"/>
        <v>3.6094728910258715</v>
      </c>
      <c r="O10" s="152">
        <f t="shared" si="2"/>
        <v>3.7406118504451262</v>
      </c>
      <c r="P10" s="52">
        <f t="shared" si="8"/>
        <v>3.6331886504897076E-2</v>
      </c>
    </row>
    <row r="11" spans="1:16" ht="20.100000000000001" customHeight="1" x14ac:dyDescent="0.25">
      <c r="A11" s="8" t="s">
        <v>191</v>
      </c>
      <c r="B11" s="19">
        <v>792.7</v>
      </c>
      <c r="C11" s="140">
        <v>778.98</v>
      </c>
      <c r="D11" s="247">
        <f t="shared" si="3"/>
        <v>5.3973893439860331E-2</v>
      </c>
      <c r="E11" s="215">
        <f t="shared" si="0"/>
        <v>6.6937344521351305E-2</v>
      </c>
      <c r="F11" s="52">
        <f t="shared" si="4"/>
        <v>-1.7307934906017442E-2</v>
      </c>
      <c r="H11" s="19">
        <v>548.04399999999998</v>
      </c>
      <c r="I11" s="140">
        <v>552.85699999999997</v>
      </c>
      <c r="J11" s="247">
        <f t="shared" si="5"/>
        <v>5.6156375983067545E-2</v>
      </c>
      <c r="K11" s="215">
        <f t="shared" si="6"/>
        <v>6.5958064397209859E-2</v>
      </c>
      <c r="L11" s="52">
        <f t="shared" si="7"/>
        <v>8.7821415798731272E-3</v>
      </c>
      <c r="N11" s="27">
        <f t="shared" si="1"/>
        <v>6.9136369370505859</v>
      </c>
      <c r="O11" s="152">
        <f t="shared" si="2"/>
        <v>7.0971911987470797</v>
      </c>
      <c r="P11" s="52">
        <f t="shared" si="8"/>
        <v>2.6549595150537304E-2</v>
      </c>
    </row>
    <row r="12" spans="1:16" ht="20.100000000000001" customHeight="1" x14ac:dyDescent="0.25">
      <c r="A12" s="8" t="s">
        <v>189</v>
      </c>
      <c r="B12" s="19">
        <v>1180.3499999999999</v>
      </c>
      <c r="C12" s="140">
        <v>756.41000000000008</v>
      </c>
      <c r="D12" s="247">
        <f t="shared" si="3"/>
        <v>8.0368468678868585E-2</v>
      </c>
      <c r="E12" s="215">
        <f t="shared" si="0"/>
        <v>6.4997916210166304E-2</v>
      </c>
      <c r="F12" s="52">
        <f t="shared" si="4"/>
        <v>-0.35916465455161595</v>
      </c>
      <c r="H12" s="19">
        <v>595.47299999999996</v>
      </c>
      <c r="I12" s="140">
        <v>419.47</v>
      </c>
      <c r="J12" s="247">
        <f t="shared" si="5"/>
        <v>6.1016279123145549E-2</v>
      </c>
      <c r="K12" s="215">
        <f t="shared" si="6"/>
        <v>5.0044458644274419E-2</v>
      </c>
      <c r="L12" s="52">
        <f t="shared" si="7"/>
        <v>-0.29556839688785208</v>
      </c>
      <c r="N12" s="27">
        <f t="shared" si="1"/>
        <v>5.0448849917397389</v>
      </c>
      <c r="O12" s="152">
        <f t="shared" si="2"/>
        <v>5.5455374730635496</v>
      </c>
      <c r="P12" s="52">
        <f t="shared" si="8"/>
        <v>9.9239622338974209E-2</v>
      </c>
    </row>
    <row r="13" spans="1:16" ht="20.100000000000001" customHeight="1" x14ac:dyDescent="0.25">
      <c r="A13" s="8" t="s">
        <v>193</v>
      </c>
      <c r="B13" s="19">
        <v>466.84</v>
      </c>
      <c r="C13" s="140">
        <v>618</v>
      </c>
      <c r="D13" s="247">
        <f t="shared" si="3"/>
        <v>3.1786517488916859E-2</v>
      </c>
      <c r="E13" s="215">
        <f t="shared" si="0"/>
        <v>5.3104417204799997E-2</v>
      </c>
      <c r="F13" s="52">
        <f t="shared" si="4"/>
        <v>0.32379401936423619</v>
      </c>
      <c r="H13" s="19">
        <v>239.96300000000002</v>
      </c>
      <c r="I13" s="140">
        <v>379.89400000000001</v>
      </c>
      <c r="J13" s="247">
        <f t="shared" si="5"/>
        <v>2.4588267456672894E-2</v>
      </c>
      <c r="K13" s="215">
        <f t="shared" si="6"/>
        <v>4.5322882619038274E-2</v>
      </c>
      <c r="L13" s="52">
        <f t="shared" si="7"/>
        <v>0.58313573342556968</v>
      </c>
      <c r="N13" s="27">
        <f t="shared" si="1"/>
        <v>5.1401550852540492</v>
      </c>
      <c r="O13" s="152">
        <f t="shared" si="2"/>
        <v>6.1471521035598711</v>
      </c>
      <c r="P13" s="52">
        <f t="shared" si="8"/>
        <v>0.1959079058129336</v>
      </c>
    </row>
    <row r="14" spans="1:16" ht="20.100000000000001" customHeight="1" x14ac:dyDescent="0.25">
      <c r="A14" s="8" t="s">
        <v>162</v>
      </c>
      <c r="B14" s="19">
        <v>156.72999999999999</v>
      </c>
      <c r="C14" s="140">
        <v>125.52000000000001</v>
      </c>
      <c r="D14" s="247">
        <f t="shared" si="3"/>
        <v>1.0671538184469923E-2</v>
      </c>
      <c r="E14" s="215">
        <f t="shared" si="0"/>
        <v>1.0785868038101127E-2</v>
      </c>
      <c r="F14" s="52">
        <f t="shared" si="4"/>
        <v>-0.19913226567983144</v>
      </c>
      <c r="H14" s="19">
        <v>387.74</v>
      </c>
      <c r="I14" s="140">
        <v>308.98399999999998</v>
      </c>
      <c r="J14" s="247">
        <f t="shared" si="5"/>
        <v>3.9730520220410424E-2</v>
      </c>
      <c r="K14" s="215">
        <f t="shared" si="6"/>
        <v>3.6863034328420349E-2</v>
      </c>
      <c r="L14" s="52">
        <f t="shared" si="7"/>
        <v>-0.20311548976118024</v>
      </c>
      <c r="N14" s="27">
        <f t="shared" si="1"/>
        <v>24.739360683978816</v>
      </c>
      <c r="O14" s="152">
        <f t="shared" si="2"/>
        <v>24.616316124920328</v>
      </c>
      <c r="P14" s="52">
        <f t="shared" si="8"/>
        <v>-4.9736353590645564E-3</v>
      </c>
    </row>
    <row r="15" spans="1:16" ht="20.100000000000001" customHeight="1" x14ac:dyDescent="0.25">
      <c r="A15" s="8" t="s">
        <v>159</v>
      </c>
      <c r="B15" s="19">
        <v>285.41999999999996</v>
      </c>
      <c r="C15" s="140">
        <v>285.49</v>
      </c>
      <c r="D15" s="247">
        <f t="shared" si="3"/>
        <v>1.9433869894796181E-2</v>
      </c>
      <c r="E15" s="215">
        <f t="shared" si="0"/>
        <v>2.4532006582197983E-2</v>
      </c>
      <c r="F15" s="52">
        <f t="shared" si="4"/>
        <v>2.4525261018866945E-4</v>
      </c>
      <c r="H15" s="19">
        <v>229.44299999999998</v>
      </c>
      <c r="I15" s="140">
        <v>250.45499999999998</v>
      </c>
      <c r="J15" s="247">
        <f t="shared" si="5"/>
        <v>2.3510315548902948E-2</v>
      </c>
      <c r="K15" s="215">
        <f t="shared" si="6"/>
        <v>2.9880289150002973E-2</v>
      </c>
      <c r="L15" s="52">
        <f t="shared" si="7"/>
        <v>9.157830049293289E-2</v>
      </c>
      <c r="N15" s="27">
        <f t="shared" si="1"/>
        <v>8.0387849484969518</v>
      </c>
      <c r="O15" s="152">
        <f t="shared" si="2"/>
        <v>8.7728116571508625</v>
      </c>
      <c r="P15" s="52">
        <f t="shared" si="8"/>
        <v>9.1310653706584727E-2</v>
      </c>
    </row>
    <row r="16" spans="1:16" ht="20.100000000000001" customHeight="1" x14ac:dyDescent="0.25">
      <c r="A16" s="8" t="s">
        <v>161</v>
      </c>
      <c r="B16" s="19">
        <v>304.74</v>
      </c>
      <c r="C16" s="140">
        <v>523.69000000000005</v>
      </c>
      <c r="D16" s="247">
        <f t="shared" si="3"/>
        <v>2.0749343114498595E-2</v>
      </c>
      <c r="E16" s="215">
        <f t="shared" si="0"/>
        <v>4.5000408165018956E-2</v>
      </c>
      <c r="F16" s="52">
        <f t="shared" si="4"/>
        <v>0.71848132834547496</v>
      </c>
      <c r="H16" s="19">
        <v>154.93200000000002</v>
      </c>
      <c r="I16" s="140">
        <v>238.37099999999998</v>
      </c>
      <c r="J16" s="247">
        <f t="shared" si="5"/>
        <v>1.5875403514697035E-2</v>
      </c>
      <c r="K16" s="215">
        <f t="shared" si="6"/>
        <v>2.8438619332715891E-2</v>
      </c>
      <c r="L16" s="52">
        <f t="shared" si="7"/>
        <v>0.53855239718069836</v>
      </c>
      <c r="N16" s="27">
        <f t="shared" si="1"/>
        <v>5.0840716676511128</v>
      </c>
      <c r="O16" s="152">
        <f t="shared" si="2"/>
        <v>4.5517577192613947</v>
      </c>
      <c r="P16" s="52">
        <f t="shared" si="8"/>
        <v>-0.10470229044502277</v>
      </c>
    </row>
    <row r="17" spans="1:16" ht="20.100000000000001" customHeight="1" x14ac:dyDescent="0.25">
      <c r="A17" s="8" t="s">
        <v>188</v>
      </c>
      <c r="B17" s="19">
        <v>444.21999999999997</v>
      </c>
      <c r="C17" s="140">
        <v>276.8</v>
      </c>
      <c r="D17" s="247">
        <f t="shared" si="3"/>
        <v>3.0246351638519933E-2</v>
      </c>
      <c r="E17" s="215">
        <f t="shared" si="0"/>
        <v>2.3785279421179032E-2</v>
      </c>
      <c r="F17" s="52">
        <f t="shared" si="4"/>
        <v>-0.37688532709018047</v>
      </c>
      <c r="H17" s="19">
        <v>289.98100000000005</v>
      </c>
      <c r="I17" s="140">
        <v>181.941</v>
      </c>
      <c r="J17" s="247">
        <f t="shared" si="5"/>
        <v>2.9713457430326606E-2</v>
      </c>
      <c r="K17" s="215">
        <f t="shared" si="6"/>
        <v>2.1706293299158297E-2</v>
      </c>
      <c r="L17" s="52">
        <f t="shared" si="7"/>
        <v>-0.37257613429845415</v>
      </c>
      <c r="N17" s="27">
        <f t="shared" si="1"/>
        <v>6.5278690738823117</v>
      </c>
      <c r="O17" s="152">
        <f t="shared" si="2"/>
        <v>6.5730130057803473</v>
      </c>
      <c r="P17" s="52">
        <f t="shared" si="8"/>
        <v>6.91556944342745E-3</v>
      </c>
    </row>
    <row r="18" spans="1:16" ht="20.100000000000001" customHeight="1" x14ac:dyDescent="0.25">
      <c r="A18" s="8" t="s">
        <v>200</v>
      </c>
      <c r="B18" s="19">
        <v>204.03000000000003</v>
      </c>
      <c r="C18" s="140">
        <v>164.92</v>
      </c>
      <c r="D18" s="247">
        <f t="shared" si="3"/>
        <v>1.3892132557757921E-2</v>
      </c>
      <c r="E18" s="215">
        <f t="shared" si="0"/>
        <v>1.4171489458601319E-2</v>
      </c>
      <c r="F18" s="52">
        <f t="shared" si="4"/>
        <v>-0.19168749693672518</v>
      </c>
      <c r="H18" s="19">
        <v>172.75800000000001</v>
      </c>
      <c r="I18" s="140">
        <v>166.39599999999999</v>
      </c>
      <c r="J18" s="247">
        <f t="shared" si="5"/>
        <v>1.7701978677045611E-2</v>
      </c>
      <c r="K18" s="215">
        <f t="shared" si="6"/>
        <v>1.985171225730728E-2</v>
      </c>
      <c r="L18" s="52">
        <f t="shared" si="7"/>
        <v>-3.682608041306349E-2</v>
      </c>
      <c r="N18" s="27">
        <f t="shared" ref="N18" si="9">(H18/B18)*10</f>
        <v>8.4672842229083951</v>
      </c>
      <c r="O18" s="152">
        <f t="shared" ref="O18" si="10">(I18/C18)*10</f>
        <v>10.089497938394373</v>
      </c>
      <c r="P18" s="52">
        <f t="shared" ref="P18" si="11">(O18-N18)/N18</f>
        <v>0.19158607090299967</v>
      </c>
    </row>
    <row r="19" spans="1:16" ht="20.100000000000001" customHeight="1" x14ac:dyDescent="0.25">
      <c r="A19" s="8" t="s">
        <v>198</v>
      </c>
      <c r="B19" s="19">
        <v>588.79999999999995</v>
      </c>
      <c r="C19" s="140">
        <v>329.53000000000003</v>
      </c>
      <c r="D19" s="247">
        <f t="shared" si="3"/>
        <v>4.009061240997825E-2</v>
      </c>
      <c r="E19" s="215">
        <f t="shared" si="0"/>
        <v>2.8316340779122567E-2</v>
      </c>
      <c r="F19" s="52">
        <f t="shared" si="4"/>
        <v>-0.44033627717391294</v>
      </c>
      <c r="H19" s="19">
        <v>253.59599999999998</v>
      </c>
      <c r="I19" s="140">
        <v>158.86699999999999</v>
      </c>
      <c r="J19" s="247">
        <f t="shared" si="5"/>
        <v>2.5985198859584262E-2</v>
      </c>
      <c r="K19" s="215">
        <f t="shared" si="6"/>
        <v>1.8953472266049879E-2</v>
      </c>
      <c r="L19" s="52">
        <f t="shared" si="7"/>
        <v>-0.37354295809082161</v>
      </c>
      <c r="N19" s="27">
        <f t="shared" ref="N19:N26" si="12">(H19/B19)*10</f>
        <v>4.3069972826086955</v>
      </c>
      <c r="O19" s="152">
        <f t="shared" ref="O19:O26" si="13">(I19/C19)*10</f>
        <v>4.8210178132491723</v>
      </c>
      <c r="P19" s="52">
        <f t="shared" ref="P19:P26" si="14">(O19-N19)/N19</f>
        <v>0.11934545041763781</v>
      </c>
    </row>
    <row r="20" spans="1:16" ht="20.100000000000001" customHeight="1" x14ac:dyDescent="0.25">
      <c r="A20" s="8" t="s">
        <v>194</v>
      </c>
      <c r="B20" s="19">
        <v>216.28</v>
      </c>
      <c r="C20" s="140">
        <v>204.72000000000003</v>
      </c>
      <c r="D20" s="247">
        <f t="shared" si="3"/>
        <v>1.4726218838366332E-2</v>
      </c>
      <c r="E20" s="215">
        <f t="shared" si="0"/>
        <v>1.7591482670172586E-2</v>
      </c>
      <c r="F20" s="52">
        <f t="shared" si="4"/>
        <v>-5.3449232476419334E-2</v>
      </c>
      <c r="H20" s="19">
        <v>162.61099999999999</v>
      </c>
      <c r="I20" s="140">
        <v>156.70500000000001</v>
      </c>
      <c r="J20" s="247">
        <f t="shared" si="5"/>
        <v>1.6662246927222259E-2</v>
      </c>
      <c r="K20" s="215">
        <f t="shared" si="6"/>
        <v>1.8695536967723612E-2</v>
      </c>
      <c r="L20" s="52">
        <f t="shared" si="7"/>
        <v>-3.6319806163174553E-2</v>
      </c>
      <c r="N20" s="27">
        <f t="shared" si="12"/>
        <v>7.5185407804697615</v>
      </c>
      <c r="O20" s="152">
        <f t="shared" si="13"/>
        <v>7.6546014067995305</v>
      </c>
      <c r="P20" s="52">
        <f t="shared" si="14"/>
        <v>1.8096679967900351E-2</v>
      </c>
    </row>
    <row r="21" spans="1:16" ht="20.100000000000001" customHeight="1" x14ac:dyDescent="0.25">
      <c r="A21" s="8" t="s">
        <v>192</v>
      </c>
      <c r="B21" s="19">
        <v>81.81</v>
      </c>
      <c r="C21" s="140">
        <v>81.589999999999989</v>
      </c>
      <c r="D21" s="247">
        <f t="shared" si="3"/>
        <v>5.5703345809448379E-3</v>
      </c>
      <c r="E21" s="215">
        <f t="shared" si="0"/>
        <v>7.0109860837210868E-3</v>
      </c>
      <c r="F21" s="52">
        <f t="shared" si="4"/>
        <v>-2.6891578046695157E-3</v>
      </c>
      <c r="H21" s="19">
        <v>103.542</v>
      </c>
      <c r="I21" s="140">
        <v>149.96899999999997</v>
      </c>
      <c r="J21" s="247">
        <f t="shared" si="5"/>
        <v>1.060962893862314E-2</v>
      </c>
      <c r="K21" s="215">
        <f t="shared" si="6"/>
        <v>1.7891905066925378E-2</v>
      </c>
      <c r="L21" s="52">
        <f t="shared" si="7"/>
        <v>0.44838809372042226</v>
      </c>
      <c r="N21" s="27">
        <f t="shared" si="12"/>
        <v>12.656398973230656</v>
      </c>
      <c r="O21" s="152">
        <f t="shared" si="13"/>
        <v>18.380806471381295</v>
      </c>
      <c r="P21" s="52">
        <f t="shared" si="14"/>
        <v>0.45229354022879964</v>
      </c>
    </row>
    <row r="22" spans="1:16" ht="20.100000000000001" customHeight="1" x14ac:dyDescent="0.25">
      <c r="A22" s="8" t="s">
        <v>160</v>
      </c>
      <c r="B22" s="19">
        <v>390.09000000000003</v>
      </c>
      <c r="C22" s="140">
        <v>239.13</v>
      </c>
      <c r="D22" s="247">
        <f t="shared" si="3"/>
        <v>2.6560711608370275E-2</v>
      </c>
      <c r="E22" s="215">
        <f t="shared" si="0"/>
        <v>2.0548315997061205E-2</v>
      </c>
      <c r="F22" s="52">
        <f t="shared" si="4"/>
        <v>-0.38698761824194422</v>
      </c>
      <c r="H22" s="19">
        <v>300.99299999999994</v>
      </c>
      <c r="I22" s="140">
        <v>149.60699999999997</v>
      </c>
      <c r="J22" s="247">
        <f t="shared" si="5"/>
        <v>3.0841823058497943E-2</v>
      </c>
      <c r="K22" s="215">
        <f t="shared" si="6"/>
        <v>1.7848717010498869E-2</v>
      </c>
      <c r="L22" s="52">
        <f t="shared" ref="L22" si="15">(I22-H22)/H22</f>
        <v>-0.50295521822766642</v>
      </c>
      <c r="N22" s="27">
        <f t="shared" ref="N22" si="16">(H22/B22)*10</f>
        <v>7.7159886180112256</v>
      </c>
      <c r="O22" s="152">
        <f t="shared" ref="O22" si="17">(I22/C22)*10</f>
        <v>6.2563041023710939</v>
      </c>
      <c r="P22" s="52">
        <f t="shared" ref="P22" si="18">(O22-N22)/N22</f>
        <v>-0.1891766030127143</v>
      </c>
    </row>
    <row r="23" spans="1:16" ht="20.100000000000001" customHeight="1" x14ac:dyDescent="0.25">
      <c r="A23" s="8" t="s">
        <v>190</v>
      </c>
      <c r="B23" s="19">
        <v>111.09</v>
      </c>
      <c r="C23" s="140">
        <v>167.61999999999998</v>
      </c>
      <c r="D23" s="247">
        <f t="shared" si="3"/>
        <v>7.5639710132888657E-3</v>
      </c>
      <c r="E23" s="215">
        <f t="shared" si="0"/>
        <v>1.4403499048331027E-2</v>
      </c>
      <c r="F23" s="52">
        <f t="shared" si="4"/>
        <v>0.50886668467008711</v>
      </c>
      <c r="H23" s="19">
        <v>70.281000000000006</v>
      </c>
      <c r="I23" s="140">
        <v>119.977</v>
      </c>
      <c r="J23" s="247">
        <f t="shared" si="5"/>
        <v>7.2014769990474681E-3</v>
      </c>
      <c r="K23" s="215">
        <f t="shared" si="6"/>
        <v>1.4313738800782206E-2</v>
      </c>
      <c r="L23" s="52">
        <f t="shared" si="7"/>
        <v>0.70710433829911346</v>
      </c>
      <c r="N23" s="27">
        <f t="shared" si="12"/>
        <v>6.326492033486363</v>
      </c>
      <c r="O23" s="152">
        <f t="shared" si="13"/>
        <v>7.1576780813745389</v>
      </c>
      <c r="P23" s="52">
        <f t="shared" si="14"/>
        <v>0.13138182163016668</v>
      </c>
    </row>
    <row r="24" spans="1:16" ht="20.100000000000001" customHeight="1" x14ac:dyDescent="0.25">
      <c r="A24" s="8" t="s">
        <v>163</v>
      </c>
      <c r="B24" s="19">
        <v>97.84</v>
      </c>
      <c r="C24" s="140">
        <v>130.65</v>
      </c>
      <c r="D24" s="247">
        <f t="shared" si="3"/>
        <v>6.6617960567124188E-3</v>
      </c>
      <c r="E24" s="215">
        <f t="shared" si="0"/>
        <v>1.1226686258587573E-2</v>
      </c>
      <c r="F24" s="52">
        <f t="shared" si="4"/>
        <v>0.33534341782502047</v>
      </c>
      <c r="H24" s="19">
        <v>85.665000000000006</v>
      </c>
      <c r="I24" s="140">
        <v>112.79</v>
      </c>
      <c r="J24" s="247">
        <f t="shared" si="5"/>
        <v>8.777827963793932E-3</v>
      </c>
      <c r="K24" s="215">
        <f t="shared" si="6"/>
        <v>1.3456300785485759E-2</v>
      </c>
      <c r="L24" s="52">
        <f t="shared" si="7"/>
        <v>0.31664040156423273</v>
      </c>
      <c r="N24" s="27">
        <f t="shared" si="12"/>
        <v>8.7556214227309894</v>
      </c>
      <c r="O24" s="152">
        <f t="shared" si="13"/>
        <v>8.6329889016456178</v>
      </c>
      <c r="P24" s="52">
        <f t="shared" si="14"/>
        <v>-1.4006147041373672E-2</v>
      </c>
    </row>
    <row r="25" spans="1:16" ht="20.100000000000001" customHeight="1" x14ac:dyDescent="0.25">
      <c r="A25" s="8" t="s">
        <v>195</v>
      </c>
      <c r="B25" s="19">
        <v>35.03</v>
      </c>
      <c r="C25" s="140">
        <v>192.36</v>
      </c>
      <c r="D25" s="247">
        <f t="shared" si="3"/>
        <v>2.3851463191602211E-3</v>
      </c>
      <c r="E25" s="215">
        <f t="shared" si="0"/>
        <v>1.6529394326076585E-2</v>
      </c>
      <c r="F25" s="52">
        <f t="shared" si="4"/>
        <v>4.4912931772766198</v>
      </c>
      <c r="H25" s="19">
        <v>22.605</v>
      </c>
      <c r="I25" s="140">
        <v>91.808999999999997</v>
      </c>
      <c r="J25" s="247">
        <f t="shared" si="5"/>
        <v>2.3162645318573725E-3</v>
      </c>
      <c r="K25" s="215">
        <f t="shared" si="6"/>
        <v>1.0953183073097455E-2</v>
      </c>
      <c r="L25" s="52">
        <f t="shared" si="7"/>
        <v>3.0614465826144657</v>
      </c>
      <c r="N25" s="27">
        <f t="shared" si="12"/>
        <v>6.4530402512132454</v>
      </c>
      <c r="O25" s="152">
        <f t="shared" si="13"/>
        <v>4.772769806612601</v>
      </c>
      <c r="P25" s="52">
        <f t="shared" si="14"/>
        <v>-0.26038431176447946</v>
      </c>
    </row>
    <row r="26" spans="1:16" ht="20.100000000000001" customHeight="1" x14ac:dyDescent="0.25">
      <c r="A26" s="8" t="s">
        <v>197</v>
      </c>
      <c r="B26" s="19">
        <v>73.099999999999994</v>
      </c>
      <c r="C26" s="140">
        <v>70.37</v>
      </c>
      <c r="D26" s="247">
        <f t="shared" si="3"/>
        <v>4.9772822132632642E-3</v>
      </c>
      <c r="E26" s="215">
        <f t="shared" si="0"/>
        <v>6.0468573441776318E-3</v>
      </c>
      <c r="F26" s="52">
        <f t="shared" si="4"/>
        <v>-3.7346101231190011E-2</v>
      </c>
      <c r="H26" s="19">
        <v>73.371999999999986</v>
      </c>
      <c r="I26" s="140">
        <v>69.013000000000005</v>
      </c>
      <c r="J26" s="247">
        <f t="shared" si="5"/>
        <v>7.5182022221384256E-3</v>
      </c>
      <c r="K26" s="215">
        <f t="shared" si="6"/>
        <v>8.2335285584602246E-3</v>
      </c>
      <c r="L26" s="52">
        <f t="shared" si="7"/>
        <v>-5.9409584037507242E-2</v>
      </c>
      <c r="N26" s="27">
        <f t="shared" si="12"/>
        <v>10.03720930232558</v>
      </c>
      <c r="O26" s="152">
        <f t="shared" si="13"/>
        <v>9.8071621429586475</v>
      </c>
      <c r="P26" s="52">
        <f t="shared" si="14"/>
        <v>-2.2919434320616577E-2</v>
      </c>
    </row>
    <row r="27" spans="1:16" ht="20.100000000000001" customHeight="1" x14ac:dyDescent="0.25">
      <c r="A27" s="8" t="s">
        <v>211</v>
      </c>
      <c r="B27" s="19">
        <v>17.57</v>
      </c>
      <c r="C27" s="140">
        <v>64.98</v>
      </c>
      <c r="D27" s="247">
        <f t="shared" si="3"/>
        <v>1.1963180367583525E-3</v>
      </c>
      <c r="E27" s="215">
        <f t="shared" si="0"/>
        <v>5.583697459494991E-3</v>
      </c>
      <c r="F27" s="52">
        <f t="shared" si="4"/>
        <v>2.6983494593056347</v>
      </c>
      <c r="H27" s="19">
        <v>30.221999999999998</v>
      </c>
      <c r="I27" s="140">
        <v>66.60499999999999</v>
      </c>
      <c r="J27" s="247">
        <f t="shared" si="5"/>
        <v>3.0967549958767315E-3</v>
      </c>
      <c r="K27" s="215">
        <f t="shared" si="6"/>
        <v>7.9462444704076502E-3</v>
      </c>
      <c r="L27" s="52">
        <f t="shared" si="7"/>
        <v>1.2038581166037985</v>
      </c>
      <c r="N27" s="27">
        <f t="shared" ref="N27:N29" si="19">(H27/B27)*10</f>
        <v>17.200910643141718</v>
      </c>
      <c r="O27" s="152">
        <f t="shared" ref="O27:O29" si="20">(I27/C27)*10</f>
        <v>10.250076946752845</v>
      </c>
      <c r="P27" s="52">
        <f t="shared" ref="P27:P29" si="21">(O27-N27)/N27</f>
        <v>-0.40409684350986863</v>
      </c>
    </row>
    <row r="28" spans="1:16" ht="20.100000000000001" customHeight="1" x14ac:dyDescent="0.25">
      <c r="A28" s="8" t="s">
        <v>218</v>
      </c>
      <c r="B28" s="19">
        <v>36.65</v>
      </c>
      <c r="C28" s="140">
        <v>58.860000000000007</v>
      </c>
      <c r="D28" s="247">
        <f t="shared" si="3"/>
        <v>2.4954499742284356E-3</v>
      </c>
      <c r="E28" s="215">
        <f t="shared" si="0"/>
        <v>5.0578090561076514E-3</v>
      </c>
      <c r="F28" s="52">
        <f t="shared" si="4"/>
        <v>0.60600272851296066</v>
      </c>
      <c r="H28" s="19">
        <v>41.695999999999998</v>
      </c>
      <c r="I28" s="140">
        <v>60.667000000000002</v>
      </c>
      <c r="J28" s="247">
        <f t="shared" si="5"/>
        <v>4.272460337107941E-3</v>
      </c>
      <c r="K28" s="215">
        <f t="shared" si="6"/>
        <v>7.2378171801849855E-3</v>
      </c>
      <c r="L28" s="52">
        <f t="shared" si="7"/>
        <v>0.45498369148119733</v>
      </c>
      <c r="N28" s="27">
        <f t="shared" si="19"/>
        <v>11.376807639836288</v>
      </c>
      <c r="O28" s="152">
        <f t="shared" si="20"/>
        <v>10.306999660210669</v>
      </c>
      <c r="P28" s="52">
        <f t="shared" si="21"/>
        <v>-9.4034109874517782E-2</v>
      </c>
    </row>
    <row r="29" spans="1:16" ht="20.100000000000001" customHeight="1" x14ac:dyDescent="0.25">
      <c r="A29" s="8" t="s">
        <v>196</v>
      </c>
      <c r="B29" s="19">
        <v>68.78</v>
      </c>
      <c r="C29" s="140">
        <v>68.91</v>
      </c>
      <c r="D29" s="247">
        <f t="shared" si="3"/>
        <v>4.6831391330813587E-3</v>
      </c>
      <c r="E29" s="215">
        <f t="shared" si="0"/>
        <v>5.9214003067682326E-3</v>
      </c>
      <c r="F29" s="52">
        <f t="shared" si="4"/>
        <v>1.8900843268391313E-3</v>
      </c>
      <c r="H29" s="19">
        <v>55.972999999999999</v>
      </c>
      <c r="I29" s="140">
        <v>57.052000000000007</v>
      </c>
      <c r="J29" s="247">
        <f t="shared" si="5"/>
        <v>5.7353804309512374E-3</v>
      </c>
      <c r="K29" s="215">
        <f t="shared" si="6"/>
        <v>6.8065331360362942E-3</v>
      </c>
      <c r="L29" s="52">
        <f t="shared" si="7"/>
        <v>1.9277151483751233E-2</v>
      </c>
      <c r="N29" s="27">
        <f t="shared" si="19"/>
        <v>8.1379761558592616</v>
      </c>
      <c r="O29" s="152">
        <f t="shared" si="20"/>
        <v>8.279204759831666</v>
      </c>
      <c r="P29" s="52">
        <f t="shared" si="21"/>
        <v>1.7354266130495021E-2</v>
      </c>
    </row>
    <row r="30" spans="1:16" ht="20.100000000000001" customHeight="1" x14ac:dyDescent="0.25">
      <c r="A30" s="8" t="s">
        <v>156</v>
      </c>
      <c r="B30" s="19">
        <v>226.49</v>
      </c>
      <c r="C30" s="140">
        <v>90.32</v>
      </c>
      <c r="D30" s="247">
        <f t="shared" si="3"/>
        <v>1.5421404219999957E-2</v>
      </c>
      <c r="E30" s="215">
        <f t="shared" si="0"/>
        <v>7.7611504238471454E-3</v>
      </c>
      <c r="F30" s="52">
        <f t="shared" si="4"/>
        <v>-0.60121859684754297</v>
      </c>
      <c r="H30" s="19">
        <v>125.27700000000002</v>
      </c>
      <c r="I30" s="140">
        <v>55.268000000000001</v>
      </c>
      <c r="J30" s="247">
        <f t="shared" si="5"/>
        <v>1.2836747257575587E-2</v>
      </c>
      <c r="K30" s="215">
        <f t="shared" si="6"/>
        <v>6.5936947585089715E-3</v>
      </c>
      <c r="L30" s="52">
        <f t="shared" si="7"/>
        <v>-0.55883362468769215</v>
      </c>
      <c r="N30" s="27">
        <f t="shared" ref="N30" si="22">(H30/B30)*10</f>
        <v>5.5312375822332118</v>
      </c>
      <c r="O30" s="152">
        <f t="shared" ref="O30" si="23">(I30/C30)*10</f>
        <v>6.1191319751992923</v>
      </c>
      <c r="P30" s="52">
        <f t="shared" ref="P30" si="24">(O30-N30)/N30</f>
        <v>0.10628623056338159</v>
      </c>
    </row>
    <row r="31" spans="1:16" ht="20.100000000000001" customHeight="1" x14ac:dyDescent="0.25">
      <c r="A31" s="8" t="s">
        <v>206</v>
      </c>
      <c r="B31" s="19">
        <v>107.92000000000002</v>
      </c>
      <c r="C31" s="140">
        <v>74.41</v>
      </c>
      <c r="D31" s="247">
        <f t="shared" si="3"/>
        <v>7.3481299104701994E-3</v>
      </c>
      <c r="E31" s="215">
        <f t="shared" si="0"/>
        <v>6.394012433995417E-3</v>
      </c>
      <c r="F31" s="52">
        <f t="shared" si="4"/>
        <v>-0.31050778354336561</v>
      </c>
      <c r="H31" s="19">
        <v>68.093000000000004</v>
      </c>
      <c r="I31" s="140">
        <v>47.098999999999997</v>
      </c>
      <c r="J31" s="247">
        <f t="shared" si="5"/>
        <v>6.9772793969371414E-3</v>
      </c>
      <c r="K31" s="215">
        <f t="shared" si="6"/>
        <v>5.619100192353876E-3</v>
      </c>
      <c r="L31" s="52">
        <f t="shared" si="7"/>
        <v>-0.30831362988853489</v>
      </c>
      <c r="N31" s="27">
        <f t="shared" ref="N31" si="25">(H31/B31)*10</f>
        <v>6.3095811712379533</v>
      </c>
      <c r="O31" s="152">
        <f t="shared" ref="O31" si="26">(I31/C31)*10</f>
        <v>6.329659991936567</v>
      </c>
      <c r="P31" s="52">
        <f t="shared" ref="P31" si="27">(O31-N31)/N31</f>
        <v>3.1822747269093722E-3</v>
      </c>
    </row>
    <row r="32" spans="1:16" ht="20.100000000000001" customHeight="1" thickBot="1" x14ac:dyDescent="0.3">
      <c r="A32" s="8" t="s">
        <v>17</v>
      </c>
      <c r="B32" s="19">
        <f>B33-SUM(B7:B31)</f>
        <v>546.25000000000182</v>
      </c>
      <c r="C32" s="140">
        <f>C33-SUM(C7:C31)</f>
        <v>320.17000000000371</v>
      </c>
      <c r="D32" s="247">
        <f t="shared" si="3"/>
        <v>3.719343924753854E-2</v>
      </c>
      <c r="E32" s="215">
        <f t="shared" si="0"/>
        <v>2.7512040868059893E-2</v>
      </c>
      <c r="F32" s="52">
        <f t="shared" si="4"/>
        <v>-0.41387643020594483</v>
      </c>
      <c r="H32" s="19">
        <f>H33-SUM(H7:H31)</f>
        <v>503.47899999999936</v>
      </c>
      <c r="I32" s="140">
        <f>I33-SUM(I7:I31)</f>
        <v>294.13100000000031</v>
      </c>
      <c r="J32" s="247">
        <f t="shared" si="5"/>
        <v>5.158993807719605E-2</v>
      </c>
      <c r="K32" s="215">
        <f t="shared" si="6"/>
        <v>3.5091011670677505E-2</v>
      </c>
      <c r="L32" s="52">
        <f t="shared" si="7"/>
        <v>-0.41580284381274951</v>
      </c>
      <c r="N32" s="27">
        <f t="shared" si="1"/>
        <v>9.217006864988516</v>
      </c>
      <c r="O32" s="152">
        <f t="shared" si="2"/>
        <v>9.186713308554733</v>
      </c>
      <c r="P32" s="52">
        <f t="shared" si="8"/>
        <v>-3.2867021667148011E-3</v>
      </c>
    </row>
    <row r="33" spans="1:16" ht="26.25" customHeight="1" thickBot="1" x14ac:dyDescent="0.3">
      <c r="A33" s="12" t="s">
        <v>18</v>
      </c>
      <c r="B33" s="17">
        <v>14686.730000000003</v>
      </c>
      <c r="C33" s="145">
        <v>11637.450000000004</v>
      </c>
      <c r="D33" s="243">
        <f>SUM(D7:D32)</f>
        <v>1</v>
      </c>
      <c r="E33" s="244">
        <f>SUM(E7:E32)</f>
        <v>1</v>
      </c>
      <c r="F33" s="57">
        <f>(C33-B33)/B33</f>
        <v>-0.20762143785580575</v>
      </c>
      <c r="G33" s="1"/>
      <c r="H33" s="17">
        <v>9759.2479999999996</v>
      </c>
      <c r="I33" s="145">
        <v>8381.9470000000001</v>
      </c>
      <c r="J33" s="243">
        <f>SUM(J7:J32)</f>
        <v>0.99999999999999989</v>
      </c>
      <c r="K33" s="244">
        <f>SUM(K7:K32)</f>
        <v>1.0000000000000002</v>
      </c>
      <c r="L33" s="57">
        <f t="shared" si="7"/>
        <v>-0.14112777951743818</v>
      </c>
      <c r="N33" s="29">
        <f t="shared" si="1"/>
        <v>6.6449427476368106</v>
      </c>
      <c r="O33" s="146">
        <f>(I33/C33)*10</f>
        <v>7.2025632763191227</v>
      </c>
      <c r="P33" s="57">
        <f t="shared" si="8"/>
        <v>8.3916528683504882E-2</v>
      </c>
    </row>
    <row r="35" spans="1:16" ht="15.75" thickBot="1" x14ac:dyDescent="0.3"/>
    <row r="36" spans="1:16" x14ac:dyDescent="0.25">
      <c r="A36" s="377" t="s">
        <v>2</v>
      </c>
      <c r="B36" s="371" t="s">
        <v>1</v>
      </c>
      <c r="C36" s="364"/>
      <c r="D36" s="371" t="s">
        <v>104</v>
      </c>
      <c r="E36" s="364"/>
      <c r="F36" s="130" t="s">
        <v>0</v>
      </c>
      <c r="H36" s="380" t="s">
        <v>19</v>
      </c>
      <c r="I36" s="381"/>
      <c r="J36" s="371" t="s">
        <v>104</v>
      </c>
      <c r="K36" s="369"/>
      <c r="L36" s="130" t="s">
        <v>0</v>
      </c>
      <c r="N36" s="363" t="s">
        <v>22</v>
      </c>
      <c r="O36" s="364"/>
      <c r="P36" s="130" t="s">
        <v>0</v>
      </c>
    </row>
    <row r="37" spans="1:16" x14ac:dyDescent="0.25">
      <c r="A37" s="378"/>
      <c r="B37" s="372" t="str">
        <f>B5</f>
        <v>jan-ago</v>
      </c>
      <c r="C37" s="366"/>
      <c r="D37" s="372" t="str">
        <f>B5</f>
        <v>jan-ago</v>
      </c>
      <c r="E37" s="366"/>
      <c r="F37" s="131" t="str">
        <f>F5</f>
        <v>2025/2024</v>
      </c>
      <c r="H37" s="361" t="str">
        <f>B5</f>
        <v>jan-ago</v>
      </c>
      <c r="I37" s="366"/>
      <c r="J37" s="372" t="str">
        <f>B5</f>
        <v>jan-ago</v>
      </c>
      <c r="K37" s="362"/>
      <c r="L37" s="131" t="str">
        <f>L5</f>
        <v>2025/2024</v>
      </c>
      <c r="N37" s="361" t="str">
        <f>B5</f>
        <v>jan-ago</v>
      </c>
      <c r="O37" s="362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187</v>
      </c>
      <c r="B39" s="39">
        <v>4180.3499999999995</v>
      </c>
      <c r="C39" s="147">
        <v>2074.69</v>
      </c>
      <c r="D39" s="247">
        <f t="shared" ref="D39:D55" si="28">B39/$B$62</f>
        <v>0.5210314561983842</v>
      </c>
      <c r="E39" s="246">
        <f t="shared" ref="E39:E55" si="29">C39/$C$62</f>
        <v>0.37579993950075447</v>
      </c>
      <c r="F39" s="52">
        <f>(C39-B39)/B39</f>
        <v>-0.50370423529130326</v>
      </c>
      <c r="H39" s="39">
        <v>1508.886</v>
      </c>
      <c r="I39" s="147">
        <v>776.06099999999992</v>
      </c>
      <c r="J39" s="247">
        <f t="shared" ref="J39:J61" si="30">H39/$H$62</f>
        <v>0.38172132642624412</v>
      </c>
      <c r="K39" s="246">
        <f t="shared" ref="K39:K61" si="31">I39/$I$62</f>
        <v>0.24677131788738385</v>
      </c>
      <c r="L39" s="52">
        <f>(I39-H39)/H39</f>
        <v>-0.48567287389504576</v>
      </c>
      <c r="N39" s="27">
        <f t="shared" ref="N39:N62" si="32">(H39/B39)*10</f>
        <v>3.6094728910258715</v>
      </c>
      <c r="O39" s="151">
        <f t="shared" ref="O39:O62" si="33">(I39/C39)*10</f>
        <v>3.7406118504451262</v>
      </c>
      <c r="P39" s="61">
        <f t="shared" si="8"/>
        <v>3.6331886504897076E-2</v>
      </c>
    </row>
    <row r="40" spans="1:16" ht="20.100000000000001" customHeight="1" x14ac:dyDescent="0.25">
      <c r="A40" s="38" t="s">
        <v>191</v>
      </c>
      <c r="B40" s="19">
        <v>792.7</v>
      </c>
      <c r="C40" s="140">
        <v>778.98</v>
      </c>
      <c r="D40" s="247">
        <f t="shared" si="28"/>
        <v>9.8800730878624801E-2</v>
      </c>
      <c r="E40" s="215">
        <f t="shared" si="29"/>
        <v>0.14110090513392251</v>
      </c>
      <c r="F40" s="52">
        <f t="shared" ref="F40:F62" si="34">(C40-B40)/B40</f>
        <v>-1.7307934906017442E-2</v>
      </c>
      <c r="H40" s="19">
        <v>548.04399999999998</v>
      </c>
      <c r="I40" s="140">
        <v>552.85699999999997</v>
      </c>
      <c r="J40" s="247">
        <f t="shared" si="30"/>
        <v>0.13864538647713912</v>
      </c>
      <c r="K40" s="215">
        <f t="shared" si="31"/>
        <v>0.17579707071127834</v>
      </c>
      <c r="L40" s="52">
        <f t="shared" ref="L40:L62" si="35">(I40-H40)/H40</f>
        <v>8.7821415798731272E-3</v>
      </c>
      <c r="N40" s="27">
        <f t="shared" si="32"/>
        <v>6.9136369370505859</v>
      </c>
      <c r="O40" s="152">
        <f t="shared" si="33"/>
        <v>7.0971911987470797</v>
      </c>
      <c r="P40" s="52">
        <f t="shared" si="8"/>
        <v>2.6549595150537304E-2</v>
      </c>
    </row>
    <row r="41" spans="1:16" ht="20.100000000000001" customHeight="1" x14ac:dyDescent="0.25">
      <c r="A41" s="38" t="s">
        <v>189</v>
      </c>
      <c r="B41" s="19">
        <v>1180.3499999999999</v>
      </c>
      <c r="C41" s="140">
        <v>756.41000000000008</v>
      </c>
      <c r="D41" s="247">
        <f t="shared" si="28"/>
        <v>0.14711674365155136</v>
      </c>
      <c r="E41" s="215">
        <f t="shared" si="29"/>
        <v>0.13701267767125003</v>
      </c>
      <c r="F41" s="52">
        <f t="shared" si="34"/>
        <v>-0.35916465455161595</v>
      </c>
      <c r="H41" s="19">
        <v>595.47299999999996</v>
      </c>
      <c r="I41" s="140">
        <v>419.47</v>
      </c>
      <c r="J41" s="247">
        <f t="shared" si="30"/>
        <v>0.15064408007696728</v>
      </c>
      <c r="K41" s="215">
        <f t="shared" si="31"/>
        <v>0.13338276851203826</v>
      </c>
      <c r="L41" s="52">
        <f t="shared" si="35"/>
        <v>-0.29556839688785208</v>
      </c>
      <c r="N41" s="27">
        <f t="shared" si="32"/>
        <v>5.0448849917397389</v>
      </c>
      <c r="O41" s="152">
        <f t="shared" si="33"/>
        <v>5.5455374730635496</v>
      </c>
      <c r="P41" s="52">
        <f t="shared" si="8"/>
        <v>9.9239622338974209E-2</v>
      </c>
    </row>
    <row r="42" spans="1:16" ht="20.100000000000001" customHeight="1" x14ac:dyDescent="0.25">
      <c r="A42" s="38" t="s">
        <v>193</v>
      </c>
      <c r="B42" s="19">
        <v>466.84</v>
      </c>
      <c r="C42" s="140">
        <v>618</v>
      </c>
      <c r="D42" s="247">
        <f t="shared" si="28"/>
        <v>5.8186114801787814E-2</v>
      </c>
      <c r="E42" s="215">
        <f t="shared" si="29"/>
        <v>0.11194171785253038</v>
      </c>
      <c r="F42" s="52">
        <f t="shared" si="34"/>
        <v>0.32379401936423619</v>
      </c>
      <c r="H42" s="19">
        <v>239.96300000000002</v>
      </c>
      <c r="I42" s="140">
        <v>379.89400000000001</v>
      </c>
      <c r="J42" s="247">
        <f t="shared" si="30"/>
        <v>6.0706371888413595E-2</v>
      </c>
      <c r="K42" s="215">
        <f t="shared" si="31"/>
        <v>0.12079842053332122</v>
      </c>
      <c r="L42" s="52">
        <f t="shared" si="35"/>
        <v>0.58313573342556968</v>
      </c>
      <c r="N42" s="27">
        <f t="shared" si="32"/>
        <v>5.1401550852540492</v>
      </c>
      <c r="O42" s="152">
        <f t="shared" si="33"/>
        <v>6.1471521035598711</v>
      </c>
      <c r="P42" s="52">
        <f t="shared" si="8"/>
        <v>0.1959079058129336</v>
      </c>
    </row>
    <row r="43" spans="1:16" ht="20.100000000000001" customHeight="1" x14ac:dyDescent="0.25">
      <c r="A43" s="38" t="s">
        <v>188</v>
      </c>
      <c r="B43" s="19">
        <v>444.21999999999997</v>
      </c>
      <c r="C43" s="140">
        <v>276.8</v>
      </c>
      <c r="D43" s="247">
        <f t="shared" si="28"/>
        <v>5.5366797869184692E-2</v>
      </c>
      <c r="E43" s="215">
        <f t="shared" si="29"/>
        <v>5.0138296928123639E-2</v>
      </c>
      <c r="F43" s="52">
        <f t="shared" si="34"/>
        <v>-0.37688532709018047</v>
      </c>
      <c r="H43" s="19">
        <v>289.98100000000005</v>
      </c>
      <c r="I43" s="140">
        <v>181.941</v>
      </c>
      <c r="J43" s="247">
        <f t="shared" si="30"/>
        <v>7.3360036449677923E-2</v>
      </c>
      <c r="K43" s="215">
        <f t="shared" si="31"/>
        <v>5.7853468152308268E-2</v>
      </c>
      <c r="L43" s="52">
        <f t="shared" si="35"/>
        <v>-0.37257613429845415</v>
      </c>
      <c r="N43" s="27">
        <f t="shared" si="32"/>
        <v>6.5278690738823117</v>
      </c>
      <c r="O43" s="152">
        <f t="shared" si="33"/>
        <v>6.5730130057803473</v>
      </c>
      <c r="P43" s="52">
        <f t="shared" si="8"/>
        <v>6.91556944342745E-3</v>
      </c>
    </row>
    <row r="44" spans="1:16" ht="20.100000000000001" customHeight="1" x14ac:dyDescent="0.25">
      <c r="A44" s="38" t="s">
        <v>194</v>
      </c>
      <c r="B44" s="19">
        <v>216.28</v>
      </c>
      <c r="C44" s="140">
        <v>204.72000000000003</v>
      </c>
      <c r="D44" s="247">
        <f t="shared" si="28"/>
        <v>2.6956758009876337E-2</v>
      </c>
      <c r="E44" s="215">
        <f t="shared" si="29"/>
        <v>3.708205255464405E-2</v>
      </c>
      <c r="F44" s="52">
        <f t="shared" si="34"/>
        <v>-5.3449232476419334E-2</v>
      </c>
      <c r="H44" s="19">
        <v>162.61099999999999</v>
      </c>
      <c r="I44" s="140">
        <v>156.70500000000001</v>
      </c>
      <c r="J44" s="247">
        <f t="shared" si="30"/>
        <v>4.1137691390534463E-2</v>
      </c>
      <c r="K44" s="215">
        <f t="shared" si="31"/>
        <v>4.9828943046413221E-2</v>
      </c>
      <c r="L44" s="52">
        <f t="shared" si="35"/>
        <v>-3.6319806163174553E-2</v>
      </c>
      <c r="N44" s="27">
        <f t="shared" si="32"/>
        <v>7.5185407804697615</v>
      </c>
      <c r="O44" s="152">
        <f t="shared" si="33"/>
        <v>7.6546014067995305</v>
      </c>
      <c r="P44" s="52">
        <f t="shared" si="8"/>
        <v>1.8096679967900351E-2</v>
      </c>
    </row>
    <row r="45" spans="1:16" ht="20.100000000000001" customHeight="1" x14ac:dyDescent="0.25">
      <c r="A45" s="38" t="s">
        <v>192</v>
      </c>
      <c r="B45" s="19">
        <v>81.81</v>
      </c>
      <c r="C45" s="140">
        <v>81.589999999999989</v>
      </c>
      <c r="D45" s="247">
        <f t="shared" si="28"/>
        <v>1.0196654211152132E-2</v>
      </c>
      <c r="E45" s="215">
        <f t="shared" si="29"/>
        <v>1.4778842653054939E-2</v>
      </c>
      <c r="F45" s="52">
        <f t="shared" si="34"/>
        <v>-2.6891578046695157E-3</v>
      </c>
      <c r="H45" s="19">
        <v>103.542</v>
      </c>
      <c r="I45" s="140">
        <v>149.96899999999997</v>
      </c>
      <c r="J45" s="247">
        <f t="shared" si="30"/>
        <v>2.6194284777528703E-2</v>
      </c>
      <c r="K45" s="215">
        <f t="shared" si="31"/>
        <v>4.7687034617450254E-2</v>
      </c>
      <c r="L45" s="52">
        <f t="shared" si="35"/>
        <v>0.44838809372042226</v>
      </c>
      <c r="N45" s="27">
        <f t="shared" si="32"/>
        <v>12.656398973230656</v>
      </c>
      <c r="O45" s="152">
        <f t="shared" si="33"/>
        <v>18.380806471381295</v>
      </c>
      <c r="P45" s="52">
        <f t="shared" si="8"/>
        <v>0.45229354022879964</v>
      </c>
    </row>
    <row r="46" spans="1:16" ht="20.100000000000001" customHeight="1" x14ac:dyDescent="0.25">
      <c r="A46" s="38" t="s">
        <v>190</v>
      </c>
      <c r="B46" s="19">
        <v>111.09</v>
      </c>
      <c r="C46" s="140">
        <v>167.61999999999998</v>
      </c>
      <c r="D46" s="247">
        <f t="shared" si="28"/>
        <v>1.3846061805609221E-2</v>
      </c>
      <c r="E46" s="215">
        <f t="shared" si="29"/>
        <v>3.0361926774176602E-2</v>
      </c>
      <c r="F46" s="52">
        <f t="shared" si="34"/>
        <v>0.50886668467008711</v>
      </c>
      <c r="H46" s="19">
        <v>70.281000000000006</v>
      </c>
      <c r="I46" s="140">
        <v>119.977</v>
      </c>
      <c r="J46" s="247">
        <f t="shared" si="30"/>
        <v>1.7779843237039027E-2</v>
      </c>
      <c r="K46" s="215">
        <f t="shared" si="31"/>
        <v>3.8150200056663919E-2</v>
      </c>
      <c r="L46" s="52">
        <f t="shared" si="35"/>
        <v>0.70710433829911346</v>
      </c>
      <c r="N46" s="27">
        <f t="shared" si="32"/>
        <v>6.326492033486363</v>
      </c>
      <c r="O46" s="152">
        <f t="shared" si="33"/>
        <v>7.1576780813745389</v>
      </c>
      <c r="P46" s="52">
        <f t="shared" si="8"/>
        <v>0.13138182163016668</v>
      </c>
    </row>
    <row r="47" spans="1:16" ht="20.100000000000001" customHeight="1" x14ac:dyDescent="0.25">
      <c r="A47" s="38" t="s">
        <v>195</v>
      </c>
      <c r="B47" s="19">
        <v>35.03</v>
      </c>
      <c r="C47" s="140">
        <v>192.36</v>
      </c>
      <c r="D47" s="247">
        <f t="shared" si="28"/>
        <v>4.3660774601718515E-3</v>
      </c>
      <c r="E47" s="215">
        <f t="shared" si="29"/>
        <v>3.4843218197593437E-2</v>
      </c>
      <c r="F47" s="52">
        <f t="shared" si="34"/>
        <v>4.4912931772766198</v>
      </c>
      <c r="H47" s="19">
        <v>22.605</v>
      </c>
      <c r="I47" s="140">
        <v>91.808999999999997</v>
      </c>
      <c r="J47" s="247">
        <f t="shared" si="30"/>
        <v>5.7186630294569964E-3</v>
      </c>
      <c r="K47" s="215">
        <f t="shared" si="31"/>
        <v>2.9193359702295082E-2</v>
      </c>
      <c r="L47" s="52">
        <f t="shared" si="35"/>
        <v>3.0614465826144657</v>
      </c>
      <c r="N47" s="27">
        <f t="shared" si="32"/>
        <v>6.4530402512132454</v>
      </c>
      <c r="O47" s="152">
        <f t="shared" si="33"/>
        <v>4.772769806612601</v>
      </c>
      <c r="P47" s="52">
        <f t="shared" si="8"/>
        <v>-0.26038431176447946</v>
      </c>
    </row>
    <row r="48" spans="1:16" ht="20.100000000000001" customHeight="1" x14ac:dyDescent="0.25">
      <c r="A48" s="38" t="s">
        <v>197</v>
      </c>
      <c r="B48" s="19">
        <v>73.099999999999994</v>
      </c>
      <c r="C48" s="140">
        <v>70.37</v>
      </c>
      <c r="D48" s="247">
        <f t="shared" si="28"/>
        <v>9.1110551623911594E-3</v>
      </c>
      <c r="E48" s="215">
        <f t="shared" si="29"/>
        <v>1.2746502726994438E-2</v>
      </c>
      <c r="F48" s="52">
        <f t="shared" ref="F48:F61" si="36">(C48-B48)/B48</f>
        <v>-3.7346101231190011E-2</v>
      </c>
      <c r="H48" s="19">
        <v>73.371999999999986</v>
      </c>
      <c r="I48" s="140">
        <v>69.013000000000005</v>
      </c>
      <c r="J48" s="247">
        <f t="shared" si="30"/>
        <v>1.8561811271723894E-2</v>
      </c>
      <c r="K48" s="215">
        <f t="shared" si="31"/>
        <v>2.1944704039195403E-2</v>
      </c>
      <c r="L48" s="52">
        <f t="shared" ref="L48:L61" si="37">(I48-H48)/H48</f>
        <v>-5.9409584037507242E-2</v>
      </c>
      <c r="N48" s="27">
        <f t="shared" ref="N48:N51" si="38">(H48/B48)*10</f>
        <v>10.03720930232558</v>
      </c>
      <c r="O48" s="152">
        <f t="shared" ref="O48:O51" si="39">(I48/C48)*10</f>
        <v>9.8071621429586475</v>
      </c>
      <c r="P48" s="52">
        <f t="shared" ref="P48:P51" si="40">(O48-N48)/N48</f>
        <v>-2.2919434320616577E-2</v>
      </c>
    </row>
    <row r="49" spans="1:16" ht="20.100000000000001" customHeight="1" x14ac:dyDescent="0.25">
      <c r="A49" s="38" t="s">
        <v>196</v>
      </c>
      <c r="B49" s="19">
        <v>68.78</v>
      </c>
      <c r="C49" s="140">
        <v>68.91</v>
      </c>
      <c r="D49" s="247">
        <f t="shared" si="28"/>
        <v>8.5726179763237209E-3</v>
      </c>
      <c r="E49" s="215">
        <f t="shared" si="29"/>
        <v>1.248204494695448E-2</v>
      </c>
      <c r="F49" s="52">
        <f t="shared" si="36"/>
        <v>1.8900843268391313E-3</v>
      </c>
      <c r="H49" s="19">
        <v>55.972999999999999</v>
      </c>
      <c r="I49" s="140">
        <v>57.052000000000007</v>
      </c>
      <c r="J49" s="247">
        <f t="shared" si="30"/>
        <v>1.4160173667232755E-2</v>
      </c>
      <c r="K49" s="215">
        <f t="shared" si="31"/>
        <v>1.8141353873098925E-2</v>
      </c>
      <c r="L49" s="52">
        <f t="shared" si="37"/>
        <v>1.9277151483751233E-2</v>
      </c>
      <c r="N49" s="27">
        <f t="shared" si="38"/>
        <v>8.1379761558592616</v>
      </c>
      <c r="O49" s="152">
        <f t="shared" si="39"/>
        <v>8.279204759831666</v>
      </c>
      <c r="P49" s="52">
        <f t="shared" si="40"/>
        <v>1.7354266130495021E-2</v>
      </c>
    </row>
    <row r="50" spans="1:16" ht="20.100000000000001" customHeight="1" x14ac:dyDescent="0.25">
      <c r="A50" s="38" t="s">
        <v>206</v>
      </c>
      <c r="B50" s="19">
        <v>107.92000000000002</v>
      </c>
      <c r="C50" s="140">
        <v>74.41</v>
      </c>
      <c r="D50" s="247">
        <f t="shared" si="28"/>
        <v>1.3450958592684735E-2</v>
      </c>
      <c r="E50" s="215">
        <f t="shared" si="29"/>
        <v>1.3478290008748844E-2</v>
      </c>
      <c r="F50" s="52">
        <f t="shared" si="36"/>
        <v>-0.31050778354336561</v>
      </c>
      <c r="H50" s="19">
        <v>68.093000000000004</v>
      </c>
      <c r="I50" s="140">
        <v>47.098999999999997</v>
      </c>
      <c r="J50" s="247">
        <f t="shared" si="30"/>
        <v>1.7226318144871279E-2</v>
      </c>
      <c r="K50" s="215">
        <f t="shared" si="31"/>
        <v>1.4976506100909453E-2</v>
      </c>
      <c r="L50" s="52">
        <f t="shared" si="37"/>
        <v>-0.30831362988853489</v>
      </c>
      <c r="N50" s="27">
        <f t="shared" si="38"/>
        <v>6.3095811712379533</v>
      </c>
      <c r="O50" s="152">
        <f t="shared" si="39"/>
        <v>6.329659991936567</v>
      </c>
      <c r="P50" s="52">
        <f t="shared" si="40"/>
        <v>3.1822747269093722E-3</v>
      </c>
    </row>
    <row r="51" spans="1:16" ht="20.100000000000001" customHeight="1" x14ac:dyDescent="0.25">
      <c r="A51" s="38" t="s">
        <v>201</v>
      </c>
      <c r="B51" s="19">
        <v>8.94</v>
      </c>
      <c r="C51" s="140">
        <v>47.089999999999989</v>
      </c>
      <c r="D51" s="247">
        <f t="shared" si="28"/>
        <v>1.1142658433895619E-3</v>
      </c>
      <c r="E51" s="215">
        <f t="shared" si="29"/>
        <v>8.5296690836175644E-3</v>
      </c>
      <c r="F51" s="52">
        <f t="shared" si="36"/>
        <v>4.2673378076062631</v>
      </c>
      <c r="H51" s="19">
        <v>9.7059999999999995</v>
      </c>
      <c r="I51" s="140">
        <v>35.948999999999998</v>
      </c>
      <c r="J51" s="247">
        <f t="shared" si="30"/>
        <v>2.455445404287087E-3</v>
      </c>
      <c r="K51" s="215">
        <f t="shared" si="31"/>
        <v>1.1431037130758487E-2</v>
      </c>
      <c r="L51" s="52">
        <f t="shared" si="37"/>
        <v>2.7037914691943126</v>
      </c>
      <c r="N51" s="27">
        <f t="shared" si="38"/>
        <v>10.856823266219241</v>
      </c>
      <c r="O51" s="152">
        <f t="shared" si="39"/>
        <v>7.6341049055001076</v>
      </c>
      <c r="P51" s="52">
        <f t="shared" si="40"/>
        <v>-0.29683806042477895</v>
      </c>
    </row>
    <row r="52" spans="1:16" ht="20.100000000000001" customHeight="1" x14ac:dyDescent="0.25">
      <c r="A52" s="38" t="s">
        <v>204</v>
      </c>
      <c r="B52" s="19">
        <v>176.60000000000002</v>
      </c>
      <c r="C52" s="140">
        <v>21.97</v>
      </c>
      <c r="D52" s="247">
        <f t="shared" si="28"/>
        <v>2.2011112745256897E-2</v>
      </c>
      <c r="E52" s="215">
        <f t="shared" si="29"/>
        <v>3.9795461832040331E-3</v>
      </c>
      <c r="F52" s="52">
        <f t="shared" si="36"/>
        <v>-0.87559456398641</v>
      </c>
      <c r="H52" s="19">
        <v>89.162999999999982</v>
      </c>
      <c r="I52" s="140">
        <v>28.682000000000002</v>
      </c>
      <c r="J52" s="247">
        <f t="shared" si="30"/>
        <v>2.2556653470270915E-2</v>
      </c>
      <c r="K52" s="215">
        <f t="shared" si="31"/>
        <v>9.1202817042035922E-3</v>
      </c>
      <c r="L52" s="52">
        <f t="shared" si="37"/>
        <v>-0.67831948229646821</v>
      </c>
      <c r="N52" s="27">
        <f t="shared" si="32"/>
        <v>5.0488674971687413</v>
      </c>
      <c r="O52" s="152">
        <f t="shared" si="33"/>
        <v>13.055075102412381</v>
      </c>
      <c r="P52" s="52">
        <f t="shared" si="8"/>
        <v>1.58574326019316</v>
      </c>
    </row>
    <row r="53" spans="1:16" ht="20.100000000000001" customHeight="1" x14ac:dyDescent="0.25">
      <c r="A53" s="38" t="s">
        <v>199</v>
      </c>
      <c r="B53" s="19">
        <v>26.439999999999998</v>
      </c>
      <c r="C53" s="140">
        <v>32.339999999999996</v>
      </c>
      <c r="D53" s="247">
        <f t="shared" si="28"/>
        <v>3.2954349999127532E-3</v>
      </c>
      <c r="E53" s="215">
        <f t="shared" si="29"/>
        <v>5.8579209633508609E-3</v>
      </c>
      <c r="F53" s="52">
        <f t="shared" si="36"/>
        <v>0.22314674735249618</v>
      </c>
      <c r="H53" s="19">
        <v>58.823000000000008</v>
      </c>
      <c r="I53" s="140">
        <v>22.225999999999999</v>
      </c>
      <c r="J53" s="247">
        <f t="shared" si="30"/>
        <v>1.4881172987469538E-2</v>
      </c>
      <c r="K53" s="215">
        <f t="shared" si="31"/>
        <v>7.0674074735942068E-3</v>
      </c>
      <c r="L53" s="52">
        <f t="shared" si="37"/>
        <v>-0.62215459939139461</v>
      </c>
      <c r="N53" s="27">
        <f t="shared" ref="N53:N54" si="41">(H53/B53)*10</f>
        <v>22.247730711043875</v>
      </c>
      <c r="O53" s="152">
        <f t="shared" ref="O53:O54" si="42">(I53/C53)*10</f>
        <v>6.8726035868893023</v>
      </c>
      <c r="P53" s="52">
        <f t="shared" ref="P53:P54" si="43">(O53-N53)/N53</f>
        <v>-0.69108743376340354</v>
      </c>
    </row>
    <row r="54" spans="1:16" ht="20.100000000000001" customHeight="1" x14ac:dyDescent="0.25">
      <c r="A54" s="38" t="s">
        <v>207</v>
      </c>
      <c r="B54" s="19">
        <v>17.599999999999998</v>
      </c>
      <c r="C54" s="140">
        <v>11.199999999999998</v>
      </c>
      <c r="D54" s="247">
        <f t="shared" si="28"/>
        <v>2.1936329802747525E-3</v>
      </c>
      <c r="E54" s="215">
        <f t="shared" si="29"/>
        <v>2.0287172167448866E-3</v>
      </c>
      <c r="F54" s="52">
        <f t="shared" si="36"/>
        <v>-0.3636363636363637</v>
      </c>
      <c r="H54" s="19">
        <v>8.5479999999999983</v>
      </c>
      <c r="I54" s="140">
        <v>17.509000000000004</v>
      </c>
      <c r="J54" s="247">
        <f t="shared" si="30"/>
        <v>2.1624919962750892E-3</v>
      </c>
      <c r="K54" s="215">
        <f t="shared" si="31"/>
        <v>5.5674992106164401E-3</v>
      </c>
      <c r="L54" s="52">
        <f t="shared" si="37"/>
        <v>1.0483153954141329</v>
      </c>
      <c r="N54" s="27">
        <f t="shared" si="41"/>
        <v>4.8568181818181815</v>
      </c>
      <c r="O54" s="152">
        <f t="shared" si="42"/>
        <v>15.633035714285722</v>
      </c>
      <c r="P54" s="52">
        <f t="shared" si="43"/>
        <v>2.2187813356507808</v>
      </c>
    </row>
    <row r="55" spans="1:16" ht="20.100000000000001" customHeight="1" x14ac:dyDescent="0.25">
      <c r="A55" s="38" t="s">
        <v>205</v>
      </c>
      <c r="B55" s="19">
        <v>4.3599999999999994</v>
      </c>
      <c r="C55" s="140">
        <v>15.919999999999998</v>
      </c>
      <c r="D55" s="247">
        <f t="shared" si="28"/>
        <v>5.4342271556806368E-4</v>
      </c>
      <c r="E55" s="215">
        <f t="shared" si="29"/>
        <v>2.8836766152302322E-3</v>
      </c>
      <c r="F55" s="52">
        <f t="shared" si="36"/>
        <v>2.6513761467889907</v>
      </c>
      <c r="H55" s="19">
        <v>13.439000000000002</v>
      </c>
      <c r="I55" s="140">
        <v>10.993</v>
      </c>
      <c r="J55" s="247">
        <f t="shared" si="30"/>
        <v>3.3998280226884576E-3</v>
      </c>
      <c r="K55" s="215">
        <f t="shared" si="31"/>
        <v>3.4955462232170035E-3</v>
      </c>
      <c r="L55" s="52">
        <f t="shared" ref="L55:L60" si="44">(I55-H55)/H55</f>
        <v>-0.18200758985043539</v>
      </c>
      <c r="N55" s="27">
        <f t="shared" ref="N55" si="45">(H55/B55)*10</f>
        <v>30.823394495412852</v>
      </c>
      <c r="O55" s="152">
        <f t="shared" ref="O55" si="46">(I55/C55)*10</f>
        <v>6.9051507537688455</v>
      </c>
      <c r="P55" s="52">
        <f t="shared" ref="P55" si="47">(O55-N55)/N55</f>
        <v>-0.77597695299923974</v>
      </c>
    </row>
    <row r="56" spans="1:16" ht="20.100000000000001" customHeight="1" x14ac:dyDescent="0.25">
      <c r="A56" s="38" t="s">
        <v>221</v>
      </c>
      <c r="B56" s="19">
        <v>11.2</v>
      </c>
      <c r="C56" s="140">
        <v>8.7700000000000014</v>
      </c>
      <c r="D56" s="247">
        <f t="shared" ref="D56:D57" si="48">B56/$B$62</f>
        <v>1.3959482601748425E-3</v>
      </c>
      <c r="E56" s="215">
        <f t="shared" ref="E56:E57" si="49">C56/$C$62</f>
        <v>1.5885580348975591E-3</v>
      </c>
      <c r="F56" s="52">
        <f t="shared" si="36"/>
        <v>-0.21696428571428555</v>
      </c>
      <c r="H56" s="19">
        <v>10.446999999999999</v>
      </c>
      <c r="I56" s="140">
        <v>8.2479999999999993</v>
      </c>
      <c r="J56" s="247">
        <f t="shared" si="30"/>
        <v>2.6429052275486501E-3</v>
      </c>
      <c r="K56" s="215">
        <f t="shared" si="31"/>
        <v>2.6226931000722133E-3</v>
      </c>
      <c r="L56" s="52">
        <f t="shared" si="44"/>
        <v>-0.21049105006221883</v>
      </c>
      <c r="N56" s="27">
        <f t="shared" ref="N56:N60" si="50">(H56/B56)*10</f>
        <v>9.3276785714285708</v>
      </c>
      <c r="O56" s="152">
        <f t="shared" ref="O56:O60" si="51">(I56/C56)*10</f>
        <v>9.404789053591788</v>
      </c>
      <c r="P56" s="52">
        <f t="shared" ref="P56:P60" si="52">(O56-N56)/N56</f>
        <v>8.2668459866759077E-3</v>
      </c>
    </row>
    <row r="57" spans="1:16" ht="20.100000000000001" customHeight="1" x14ac:dyDescent="0.25">
      <c r="A57" s="38" t="s">
        <v>210</v>
      </c>
      <c r="B57" s="19">
        <v>8.98</v>
      </c>
      <c r="C57" s="140">
        <v>4.3499999999999996</v>
      </c>
      <c r="D57" s="247">
        <f t="shared" si="48"/>
        <v>1.1192513728901863E-3</v>
      </c>
      <c r="E57" s="215">
        <f t="shared" si="49"/>
        <v>7.879392761464516E-4</v>
      </c>
      <c r="F57" s="52">
        <f t="shared" si="36"/>
        <v>-0.51559020044543435</v>
      </c>
      <c r="H57" s="19">
        <v>9.8019999999999996</v>
      </c>
      <c r="I57" s="140">
        <v>5.8880000000000008</v>
      </c>
      <c r="J57" s="247">
        <f t="shared" si="30"/>
        <v>2.4797316971792733E-3</v>
      </c>
      <c r="K57" s="215">
        <f t="shared" si="31"/>
        <v>1.8722619996635785E-3</v>
      </c>
      <c r="L57" s="52">
        <f t="shared" si="44"/>
        <v>-0.39930626402774932</v>
      </c>
      <c r="N57" s="27">
        <f t="shared" si="50"/>
        <v>10.915367483296212</v>
      </c>
      <c r="O57" s="152">
        <f t="shared" si="51"/>
        <v>13.535632183908049</v>
      </c>
      <c r="P57" s="52">
        <f t="shared" si="52"/>
        <v>0.24005281586915228</v>
      </c>
    </row>
    <row r="58" spans="1:16" ht="20.100000000000001" customHeight="1" x14ac:dyDescent="0.25">
      <c r="A58" s="38" t="s">
        <v>226</v>
      </c>
      <c r="B58" s="19">
        <v>3.92</v>
      </c>
      <c r="C58" s="140">
        <v>4.7799999999999994</v>
      </c>
      <c r="D58" s="247">
        <f>B58/$B$62</f>
        <v>4.8858189106119497E-4</v>
      </c>
      <c r="E58" s="215">
        <f>C58/$C$62</f>
        <v>8.6582752643219276E-4</v>
      </c>
      <c r="F58" s="52">
        <f t="shared" si="36"/>
        <v>0.21938775510204067</v>
      </c>
      <c r="H58" s="19">
        <v>3.6749999999999998</v>
      </c>
      <c r="I58" s="140">
        <v>3.903</v>
      </c>
      <c r="J58" s="247">
        <f t="shared" si="30"/>
        <v>9.2970964977900732E-4</v>
      </c>
      <c r="K58" s="215">
        <f t="shared" si="31"/>
        <v>1.2410731291927558E-3</v>
      </c>
      <c r="L58" s="52">
        <f t="shared" si="44"/>
        <v>6.2040816326530669E-2</v>
      </c>
      <c r="N58" s="27">
        <f t="shared" si="50"/>
        <v>9.375</v>
      </c>
      <c r="O58" s="152">
        <f t="shared" si="51"/>
        <v>8.1652719665271984</v>
      </c>
      <c r="P58" s="52">
        <f t="shared" si="52"/>
        <v>-0.12903765690376551</v>
      </c>
    </row>
    <row r="59" spans="1:16" ht="20.100000000000001" customHeight="1" x14ac:dyDescent="0.25">
      <c r="A59" s="38" t="s">
        <v>202</v>
      </c>
      <c r="B59" s="19">
        <v>1.53</v>
      </c>
      <c r="C59" s="140">
        <v>2.08</v>
      </c>
      <c r="D59" s="247">
        <f>B59/$B$62</f>
        <v>1.9069650339888474E-4</v>
      </c>
      <c r="E59" s="215">
        <f>C59/$C$62</f>
        <v>3.7676176882405046E-4</v>
      </c>
      <c r="F59" s="52">
        <f t="shared" si="36"/>
        <v>0.35947712418300654</v>
      </c>
      <c r="H59" s="19">
        <v>1.88</v>
      </c>
      <c r="I59" s="140">
        <v>2.4350000000000005</v>
      </c>
      <c r="J59" s="247">
        <f t="shared" si="30"/>
        <v>4.7560656913864864E-4</v>
      </c>
      <c r="K59" s="215">
        <f t="shared" si="31"/>
        <v>7.7427954639619804E-4</v>
      </c>
      <c r="L59" s="52">
        <f t="shared" si="44"/>
        <v>0.29521276595744717</v>
      </c>
      <c r="N59" s="27">
        <f t="shared" ref="N59" si="53">(H59/B59)*10</f>
        <v>12.287581699346404</v>
      </c>
      <c r="O59" s="152">
        <f t="shared" ref="O59" si="54">(I59/C59)*10</f>
        <v>11.70673076923077</v>
      </c>
      <c r="P59" s="52">
        <f t="shared" ref="P59" si="55">(O59-N59)/N59</f>
        <v>-4.7271378887070233E-2</v>
      </c>
    </row>
    <row r="60" spans="1:16" ht="20.100000000000001" customHeight="1" x14ac:dyDescent="0.25">
      <c r="A60" s="38" t="s">
        <v>208</v>
      </c>
      <c r="B60" s="19">
        <v>0.05</v>
      </c>
      <c r="C60" s="140">
        <v>1.7</v>
      </c>
      <c r="D60" s="247">
        <f>B60/$B$62</f>
        <v>6.231911875780548E-6</v>
      </c>
      <c r="E60" s="215">
        <f>C60/$C$62</f>
        <v>3.0793029182734895E-4</v>
      </c>
      <c r="F60" s="52">
        <f t="shared" si="36"/>
        <v>32.999999999999993</v>
      </c>
      <c r="H60" s="19">
        <v>7.2000000000000008E-2</v>
      </c>
      <c r="I60" s="140">
        <v>2.347</v>
      </c>
      <c r="J60" s="247">
        <f t="shared" si="30"/>
        <v>1.8214719669139737E-5</v>
      </c>
      <c r="K60" s="215">
        <f t="shared" si="31"/>
        <v>7.4629736977079107E-4</v>
      </c>
      <c r="L60" s="52">
        <f t="shared" si="44"/>
        <v>31.597222222222218</v>
      </c>
      <c r="N60" s="27">
        <f t="shared" si="50"/>
        <v>14.400000000000002</v>
      </c>
      <c r="O60" s="152">
        <f t="shared" si="51"/>
        <v>13.805882352941177</v>
      </c>
      <c r="P60" s="52">
        <f t="shared" si="52"/>
        <v>-4.1258169934640619E-2</v>
      </c>
    </row>
    <row r="61" spans="1:16" ht="20.100000000000001" customHeight="1" thickBot="1" x14ac:dyDescent="0.3">
      <c r="A61" s="8" t="s">
        <v>17</v>
      </c>
      <c r="B61" s="19">
        <f>B62-SUM(B39:B60)</f>
        <v>5.1300000000001091</v>
      </c>
      <c r="C61" s="140">
        <f>C62-SUM(C39:C60)</f>
        <v>5.6699999999991633</v>
      </c>
      <c r="D61" s="247">
        <f>B61/$B$62</f>
        <v>6.3939415845509773E-4</v>
      </c>
      <c r="E61" s="215">
        <f>C61/$C$62</f>
        <v>1.0270380909769476E-3</v>
      </c>
      <c r="F61" s="52">
        <f t="shared" si="36"/>
        <v>0.10526315789455022</v>
      </c>
      <c r="H61" s="19">
        <f>H62-SUM(H39:H60)</f>
        <v>8.468000000000302</v>
      </c>
      <c r="I61" s="140">
        <f>I62-SUM(I39:I60)</f>
        <v>4.8319999999994252</v>
      </c>
      <c r="J61" s="247">
        <f t="shared" si="30"/>
        <v>2.142253418865011E-3</v>
      </c>
      <c r="K61" s="215">
        <f t="shared" si="31"/>
        <v>1.5364758801585147E-3</v>
      </c>
      <c r="L61" s="52">
        <f t="shared" si="37"/>
        <v>-0.42938119981114159</v>
      </c>
      <c r="N61" s="27">
        <f t="shared" ref="N61" si="56">(H61/B61)*10</f>
        <v>16.506822612086008</v>
      </c>
      <c r="O61" s="152">
        <f t="shared" ref="O61" si="57">(I61/C61)*10</f>
        <v>8.5220458553794316</v>
      </c>
      <c r="P61" s="52">
        <f t="shared" ref="P61" si="58">(O61-N61)/N61</f>
        <v>-0.48372584744808866</v>
      </c>
    </row>
    <row r="62" spans="1:16" ht="26.25" customHeight="1" thickBot="1" x14ac:dyDescent="0.3">
      <c r="A62" s="12" t="s">
        <v>18</v>
      </c>
      <c r="B62" s="17">
        <v>8023.2199999999993</v>
      </c>
      <c r="C62" s="145">
        <v>5520.73</v>
      </c>
      <c r="D62" s="253">
        <f>SUM(D39:D61)</f>
        <v>1</v>
      </c>
      <c r="E62" s="254">
        <f>SUM(E39:E61)</f>
        <v>0.99999999999999989</v>
      </c>
      <c r="F62" s="57">
        <f t="shared" si="34"/>
        <v>-0.31190594300044122</v>
      </c>
      <c r="G62" s="1"/>
      <c r="H62" s="17">
        <v>3952.8470000000002</v>
      </c>
      <c r="I62" s="145">
        <v>3144.8589999999995</v>
      </c>
      <c r="J62" s="253">
        <f>SUM(J39:J61)</f>
        <v>0.99999999999999989</v>
      </c>
      <c r="K62" s="254">
        <f>SUM(K39:K61)</f>
        <v>0.99999999999999989</v>
      </c>
      <c r="L62" s="57">
        <f t="shared" si="35"/>
        <v>-0.20440659605595682</v>
      </c>
      <c r="M62" s="1"/>
      <c r="N62" s="29">
        <f t="shared" si="32"/>
        <v>4.9267588324887024</v>
      </c>
      <c r="O62" s="146">
        <f t="shared" si="33"/>
        <v>5.6964549977992043</v>
      </c>
      <c r="P62" s="57">
        <f t="shared" si="8"/>
        <v>0.15622769278554227</v>
      </c>
    </row>
    <row r="64" spans="1:16" ht="15.75" thickBot="1" x14ac:dyDescent="0.3"/>
    <row r="65" spans="1:16" x14ac:dyDescent="0.25">
      <c r="A65" s="377" t="s">
        <v>15</v>
      </c>
      <c r="B65" s="371" t="s">
        <v>1</v>
      </c>
      <c r="C65" s="364"/>
      <c r="D65" s="371" t="s">
        <v>104</v>
      </c>
      <c r="E65" s="364"/>
      <c r="F65" s="130" t="s">
        <v>0</v>
      </c>
      <c r="H65" s="380" t="s">
        <v>19</v>
      </c>
      <c r="I65" s="381"/>
      <c r="J65" s="371" t="s">
        <v>104</v>
      </c>
      <c r="K65" s="369"/>
      <c r="L65" s="130" t="s">
        <v>0</v>
      </c>
      <c r="N65" s="363" t="s">
        <v>22</v>
      </c>
      <c r="O65" s="364"/>
      <c r="P65" s="130" t="s">
        <v>0</v>
      </c>
    </row>
    <row r="66" spans="1:16" x14ac:dyDescent="0.25">
      <c r="A66" s="378"/>
      <c r="B66" s="372" t="str">
        <f>B5</f>
        <v>jan-ago</v>
      </c>
      <c r="C66" s="366"/>
      <c r="D66" s="372" t="str">
        <f>B5</f>
        <v>jan-ago</v>
      </c>
      <c r="E66" s="366"/>
      <c r="F66" s="131" t="str">
        <f>F37</f>
        <v>2025/2024</v>
      </c>
      <c r="H66" s="361" t="str">
        <f>B5</f>
        <v>jan-ago</v>
      </c>
      <c r="I66" s="366"/>
      <c r="J66" s="372" t="str">
        <f>B5</f>
        <v>jan-ago</v>
      </c>
      <c r="K66" s="362"/>
      <c r="L66" s="131" t="str">
        <f>L37</f>
        <v>2025/2024</v>
      </c>
      <c r="N66" s="361" t="str">
        <f>B5</f>
        <v>jan-ago</v>
      </c>
      <c r="O66" s="362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155</v>
      </c>
      <c r="B68" s="39">
        <v>1457.0500000000002</v>
      </c>
      <c r="C68" s="147">
        <v>1398.2000000000003</v>
      </c>
      <c r="D68" s="247">
        <f t="shared" ref="D68:D78" si="59">B68/$B$95</f>
        <v>0.21866103600054629</v>
      </c>
      <c r="E68" s="246">
        <f t="shared" ref="E68:E78" si="60">C68/$C$95</f>
        <v>0.22858656273296804</v>
      </c>
      <c r="F68" s="61">
        <f t="shared" ref="F68:F94" si="61">(C68-B68)/B68</f>
        <v>-4.0389828763597611E-2</v>
      </c>
      <c r="H68" s="19">
        <v>1968.7370000000001</v>
      </c>
      <c r="I68" s="147">
        <v>1589.5420000000001</v>
      </c>
      <c r="J68" s="245">
        <f t="shared" ref="J68:J78" si="62">H68/$H$95</f>
        <v>0.33906321661214928</v>
      </c>
      <c r="K68" s="246">
        <f t="shared" ref="K68:K78" si="63">I68/$I$95</f>
        <v>0.30351638162276434</v>
      </c>
      <c r="L68" s="61">
        <f t="shared" ref="L68:L94" si="64">(I68-H68)/H68</f>
        <v>-0.19260825595292816</v>
      </c>
      <c r="N68" s="41">
        <f t="shared" ref="N68:N69" si="65">(H68/B68)*10</f>
        <v>13.511801242236023</v>
      </c>
      <c r="O68" s="149">
        <f t="shared" ref="O68:O69" si="66">(I68/C68)*10</f>
        <v>11.368488056072092</v>
      </c>
      <c r="P68" s="61">
        <f t="shared" si="8"/>
        <v>-0.15862527487928335</v>
      </c>
    </row>
    <row r="69" spans="1:16" ht="20.100000000000001" customHeight="1" x14ac:dyDescent="0.25">
      <c r="A69" s="38" t="s">
        <v>164</v>
      </c>
      <c r="B69" s="19">
        <v>1583.49</v>
      </c>
      <c r="C69" s="140">
        <v>1648.3600000000001</v>
      </c>
      <c r="D69" s="247">
        <f t="shared" si="59"/>
        <v>0.23763602065578052</v>
      </c>
      <c r="E69" s="215">
        <f t="shared" si="60"/>
        <v>0.26948429877450658</v>
      </c>
      <c r="F69" s="52">
        <f t="shared" si="61"/>
        <v>4.0966472791113373E-2</v>
      </c>
      <c r="H69" s="19">
        <v>924.61700000000008</v>
      </c>
      <c r="I69" s="140">
        <v>1021.739</v>
      </c>
      <c r="J69" s="214">
        <f t="shared" si="62"/>
        <v>0.15924098249500854</v>
      </c>
      <c r="K69" s="215">
        <f t="shared" si="63"/>
        <v>0.19509677897335309</v>
      </c>
      <c r="L69" s="52">
        <f t="shared" si="64"/>
        <v>0.10504024909773446</v>
      </c>
      <c r="N69" s="40">
        <f t="shared" si="65"/>
        <v>5.8391085513643919</v>
      </c>
      <c r="O69" s="143">
        <f t="shared" si="66"/>
        <v>6.1985185275061276</v>
      </c>
      <c r="P69" s="52">
        <f t="shared" si="8"/>
        <v>6.1552199788742483E-2</v>
      </c>
    </row>
    <row r="70" spans="1:16" ht="20.100000000000001" customHeight="1" x14ac:dyDescent="0.25">
      <c r="A70" s="38" t="s">
        <v>157</v>
      </c>
      <c r="B70" s="19">
        <v>1033.1099999999999</v>
      </c>
      <c r="C70" s="140">
        <v>892.76999999999987</v>
      </c>
      <c r="D70" s="247">
        <f t="shared" si="59"/>
        <v>0.15503991139804696</v>
      </c>
      <c r="E70" s="215">
        <f t="shared" si="60"/>
        <v>0.1459556755908395</v>
      </c>
      <c r="F70" s="52">
        <f t="shared" si="61"/>
        <v>-0.13584226268257982</v>
      </c>
      <c r="H70" s="19">
        <v>841.26900000000001</v>
      </c>
      <c r="I70" s="140">
        <v>906.678</v>
      </c>
      <c r="J70" s="214">
        <f t="shared" si="62"/>
        <v>0.14488647959381379</v>
      </c>
      <c r="K70" s="215">
        <f t="shared" si="63"/>
        <v>0.17312636335306944</v>
      </c>
      <c r="L70" s="52">
        <f t="shared" si="64"/>
        <v>7.7750398505115476E-2</v>
      </c>
      <c r="N70" s="40">
        <f t="shared" ref="N70:N75" si="67">(H70/B70)*10</f>
        <v>8.1430728576821458</v>
      </c>
      <c r="O70" s="143">
        <f t="shared" ref="O70:O75" si="68">(I70/C70)*10</f>
        <v>10.15578480459693</v>
      </c>
      <c r="P70" s="52">
        <f t="shared" ref="P70:P75" si="69">(O70-N70)/N70</f>
        <v>0.24716860355928155</v>
      </c>
    </row>
    <row r="71" spans="1:16" ht="20.100000000000001" customHeight="1" x14ac:dyDescent="0.25">
      <c r="A71" s="38" t="s">
        <v>162</v>
      </c>
      <c r="B71" s="19">
        <v>156.72999999999999</v>
      </c>
      <c r="C71" s="140">
        <v>125.52000000000001</v>
      </c>
      <c r="D71" s="247">
        <f t="shared" si="59"/>
        <v>2.352063702162974E-2</v>
      </c>
      <c r="E71" s="215">
        <f t="shared" si="60"/>
        <v>2.0520801998456691E-2</v>
      </c>
      <c r="F71" s="52">
        <f t="shared" si="61"/>
        <v>-0.19913226567983144</v>
      </c>
      <c r="H71" s="19">
        <v>387.74</v>
      </c>
      <c r="I71" s="140">
        <v>308.98399999999998</v>
      </c>
      <c r="J71" s="214">
        <f t="shared" si="62"/>
        <v>6.6778026526242332E-2</v>
      </c>
      <c r="K71" s="215">
        <f t="shared" si="63"/>
        <v>5.8999199555172625E-2</v>
      </c>
      <c r="L71" s="52">
        <f t="shared" si="64"/>
        <v>-0.20311548976118024</v>
      </c>
      <c r="N71" s="40">
        <f t="shared" si="67"/>
        <v>24.739360683978816</v>
      </c>
      <c r="O71" s="143">
        <f t="shared" si="68"/>
        <v>24.616316124920328</v>
      </c>
      <c r="P71" s="52">
        <f t="shared" si="69"/>
        <v>-4.9736353590645564E-3</v>
      </c>
    </row>
    <row r="72" spans="1:16" ht="20.100000000000001" customHeight="1" x14ac:dyDescent="0.25">
      <c r="A72" s="38" t="s">
        <v>159</v>
      </c>
      <c r="B72" s="19">
        <v>285.41999999999996</v>
      </c>
      <c r="C72" s="140">
        <v>285.49</v>
      </c>
      <c r="D72" s="247">
        <f t="shared" si="59"/>
        <v>4.283328155881809E-2</v>
      </c>
      <c r="E72" s="215">
        <f t="shared" si="60"/>
        <v>4.6673707477210009E-2</v>
      </c>
      <c r="F72" s="52">
        <f t="shared" si="61"/>
        <v>2.4525261018866945E-4</v>
      </c>
      <c r="H72" s="19">
        <v>229.44299999999998</v>
      </c>
      <c r="I72" s="140">
        <v>250.45499999999998</v>
      </c>
      <c r="J72" s="214">
        <f t="shared" si="62"/>
        <v>3.9515527777017119E-2</v>
      </c>
      <c r="K72" s="215">
        <f t="shared" si="63"/>
        <v>4.7823332355690779E-2</v>
      </c>
      <c r="L72" s="52">
        <f t="shared" si="64"/>
        <v>9.157830049293289E-2</v>
      </c>
      <c r="N72" s="40">
        <f t="shared" si="67"/>
        <v>8.0387849484969518</v>
      </c>
      <c r="O72" s="143">
        <f t="shared" si="68"/>
        <v>8.7728116571508625</v>
      </c>
      <c r="P72" s="52">
        <f t="shared" si="69"/>
        <v>9.1310653706584727E-2</v>
      </c>
    </row>
    <row r="73" spans="1:16" ht="20.100000000000001" customHeight="1" x14ac:dyDescent="0.25">
      <c r="A73" s="38" t="s">
        <v>161</v>
      </c>
      <c r="B73" s="19">
        <v>304.74</v>
      </c>
      <c r="C73" s="140">
        <v>523.69000000000005</v>
      </c>
      <c r="D73" s="247">
        <f t="shared" si="59"/>
        <v>4.573265441186402E-2</v>
      </c>
      <c r="E73" s="215">
        <f t="shared" si="60"/>
        <v>8.561614721615507E-2</v>
      </c>
      <c r="F73" s="52">
        <f t="shared" si="61"/>
        <v>0.71848132834547496</v>
      </c>
      <c r="H73" s="19">
        <v>154.93200000000002</v>
      </c>
      <c r="I73" s="140">
        <v>238.37099999999998</v>
      </c>
      <c r="J73" s="214">
        <f t="shared" si="62"/>
        <v>2.668296591985294E-2</v>
      </c>
      <c r="K73" s="215">
        <f t="shared" si="63"/>
        <v>4.5515943211189104E-2</v>
      </c>
      <c r="L73" s="52">
        <f t="shared" si="64"/>
        <v>0.53855239718069836</v>
      </c>
      <c r="N73" s="40">
        <f t="shared" si="67"/>
        <v>5.0840716676511128</v>
      </c>
      <c r="O73" s="143">
        <f t="shared" si="68"/>
        <v>4.5517577192613947</v>
      </c>
      <c r="P73" s="52">
        <f t="shared" si="69"/>
        <v>-0.10470229044502277</v>
      </c>
    </row>
    <row r="74" spans="1:16" ht="20.100000000000001" customHeight="1" x14ac:dyDescent="0.25">
      <c r="A74" s="38" t="s">
        <v>200</v>
      </c>
      <c r="B74" s="19">
        <v>204.03000000000003</v>
      </c>
      <c r="C74" s="140">
        <v>164.92</v>
      </c>
      <c r="D74" s="247">
        <f t="shared" si="59"/>
        <v>3.061899809559827E-2</v>
      </c>
      <c r="E74" s="215">
        <f t="shared" si="60"/>
        <v>2.6962162727736431E-2</v>
      </c>
      <c r="F74" s="52">
        <f t="shared" si="61"/>
        <v>-0.19168749693672518</v>
      </c>
      <c r="H74" s="19">
        <v>172.75800000000001</v>
      </c>
      <c r="I74" s="140">
        <v>166.39599999999999</v>
      </c>
      <c r="J74" s="214">
        <f t="shared" si="62"/>
        <v>2.9753026013876756E-2</v>
      </c>
      <c r="K74" s="215">
        <f t="shared" si="63"/>
        <v>3.1772618676638609E-2</v>
      </c>
      <c r="L74" s="52">
        <f t="shared" si="64"/>
        <v>-3.682608041306349E-2</v>
      </c>
      <c r="N74" s="40">
        <f t="shared" ref="N74" si="70">(H74/B74)*10</f>
        <v>8.4672842229083951</v>
      </c>
      <c r="O74" s="143">
        <f t="shared" ref="O74" si="71">(I74/C74)*10</f>
        <v>10.089497938394373</v>
      </c>
      <c r="P74" s="52">
        <f t="shared" ref="P74" si="72">(O74-N74)/N74</f>
        <v>0.19158607090299967</v>
      </c>
    </row>
    <row r="75" spans="1:16" ht="20.100000000000001" customHeight="1" x14ac:dyDescent="0.25">
      <c r="A75" s="38" t="s">
        <v>198</v>
      </c>
      <c r="B75" s="19">
        <v>588.79999999999995</v>
      </c>
      <c r="C75" s="140">
        <v>329.53000000000003</v>
      </c>
      <c r="D75" s="247">
        <f t="shared" si="59"/>
        <v>8.8361839330923189E-2</v>
      </c>
      <c r="E75" s="215">
        <f t="shared" si="60"/>
        <v>5.3873644698465846E-2</v>
      </c>
      <c r="F75" s="52">
        <f t="shared" si="61"/>
        <v>-0.44033627717391294</v>
      </c>
      <c r="H75" s="19">
        <v>253.59599999999998</v>
      </c>
      <c r="I75" s="140">
        <v>158.86699999999999</v>
      </c>
      <c r="J75" s="214">
        <f t="shared" si="62"/>
        <v>4.3675247369239563E-2</v>
      </c>
      <c r="K75" s="215">
        <f t="shared" si="63"/>
        <v>3.0334987687814285E-2</v>
      </c>
      <c r="L75" s="52">
        <f t="shared" si="64"/>
        <v>-0.37354295809082161</v>
      </c>
      <c r="N75" s="40">
        <f t="shared" si="67"/>
        <v>4.3069972826086955</v>
      </c>
      <c r="O75" s="143">
        <f t="shared" si="68"/>
        <v>4.8210178132491723</v>
      </c>
      <c r="P75" s="52">
        <f t="shared" si="69"/>
        <v>0.11934545041763781</v>
      </c>
    </row>
    <row r="76" spans="1:16" ht="20.100000000000001" customHeight="1" x14ac:dyDescent="0.25">
      <c r="A76" s="38" t="s">
        <v>160</v>
      </c>
      <c r="B76" s="19">
        <v>390.09000000000003</v>
      </c>
      <c r="C76" s="140">
        <v>239.13</v>
      </c>
      <c r="D76" s="247">
        <f t="shared" si="59"/>
        <v>5.8541219267323079E-2</v>
      </c>
      <c r="E76" s="215">
        <f t="shared" si="60"/>
        <v>3.9094482009966125E-2</v>
      </c>
      <c r="F76" s="52">
        <f t="shared" si="61"/>
        <v>-0.38698761824194422</v>
      </c>
      <c r="H76" s="19">
        <v>300.99299999999994</v>
      </c>
      <c r="I76" s="140">
        <v>149.60699999999997</v>
      </c>
      <c r="J76" s="214">
        <f t="shared" si="62"/>
        <v>5.1838135189078392E-2</v>
      </c>
      <c r="K76" s="215">
        <f t="shared" si="63"/>
        <v>2.8566829505251759E-2</v>
      </c>
      <c r="L76" s="52">
        <f t="shared" ref="L76:L93" si="73">(I76-H76)/H76</f>
        <v>-0.50295521822766642</v>
      </c>
      <c r="N76" s="40">
        <f t="shared" ref="N76:N79" si="74">(H76/B76)*10</f>
        <v>7.7159886180112256</v>
      </c>
      <c r="O76" s="143">
        <f t="shared" ref="O76:O79" si="75">(I76/C76)*10</f>
        <v>6.2563041023710939</v>
      </c>
      <c r="P76" s="52">
        <f t="shared" ref="P76:P79" si="76">(O76-N76)/N76</f>
        <v>-0.1891766030127143</v>
      </c>
    </row>
    <row r="77" spans="1:16" ht="20.100000000000001" customHeight="1" x14ac:dyDescent="0.25">
      <c r="A77" s="38" t="s">
        <v>163</v>
      </c>
      <c r="B77" s="19">
        <v>97.84</v>
      </c>
      <c r="C77" s="140">
        <v>130.65</v>
      </c>
      <c r="D77" s="247">
        <f t="shared" si="59"/>
        <v>1.468295237795096E-2</v>
      </c>
      <c r="E77" s="215">
        <f t="shared" si="60"/>
        <v>2.1359486783766462E-2</v>
      </c>
      <c r="F77" s="52">
        <f t="shared" si="61"/>
        <v>0.33534341782502047</v>
      </c>
      <c r="H77" s="19">
        <v>85.665000000000006</v>
      </c>
      <c r="I77" s="140">
        <v>112.79</v>
      </c>
      <c r="J77" s="214">
        <f t="shared" si="62"/>
        <v>1.4753545268402925E-2</v>
      </c>
      <c r="K77" s="215">
        <f t="shared" si="63"/>
        <v>2.1536777690197295E-2</v>
      </c>
      <c r="L77" s="52">
        <f t="shared" si="73"/>
        <v>0.31664040156423273</v>
      </c>
      <c r="N77" s="40">
        <f t="shared" si="74"/>
        <v>8.7556214227309894</v>
      </c>
      <c r="O77" s="143">
        <f t="shared" si="75"/>
        <v>8.6329889016456178</v>
      </c>
      <c r="P77" s="52">
        <f t="shared" si="76"/>
        <v>-1.4006147041373672E-2</v>
      </c>
    </row>
    <row r="78" spans="1:16" ht="20.100000000000001" customHeight="1" x14ac:dyDescent="0.25">
      <c r="A78" s="38" t="s">
        <v>211</v>
      </c>
      <c r="B78" s="19">
        <v>17.57</v>
      </c>
      <c r="C78" s="140">
        <v>64.98</v>
      </c>
      <c r="D78" s="247">
        <f t="shared" si="59"/>
        <v>2.6367485004149464E-3</v>
      </c>
      <c r="E78" s="215">
        <f t="shared" si="60"/>
        <v>1.0623340613923803E-2</v>
      </c>
      <c r="F78" s="52">
        <f t="shared" si="61"/>
        <v>2.6983494593056347</v>
      </c>
      <c r="H78" s="19">
        <v>30.221999999999998</v>
      </c>
      <c r="I78" s="140">
        <v>66.60499999999999</v>
      </c>
      <c r="J78" s="214">
        <f t="shared" si="62"/>
        <v>5.2049453697738061E-3</v>
      </c>
      <c r="K78" s="215">
        <f t="shared" si="63"/>
        <v>1.2717945545310671E-2</v>
      </c>
      <c r="L78" s="52">
        <f t="shared" si="73"/>
        <v>1.2038581166037985</v>
      </c>
      <c r="N78" s="40">
        <f t="shared" ref="N78" si="77">(H78/B78)*10</f>
        <v>17.200910643141718</v>
      </c>
      <c r="O78" s="143">
        <f t="shared" ref="O78" si="78">(I78/C78)*10</f>
        <v>10.250076946752845</v>
      </c>
      <c r="P78" s="52">
        <f t="shared" ref="P78" si="79">(O78-N78)/N78</f>
        <v>-0.40409684350986863</v>
      </c>
    </row>
    <row r="79" spans="1:16" ht="20.100000000000001" customHeight="1" x14ac:dyDescent="0.25">
      <c r="A79" s="38" t="s">
        <v>218</v>
      </c>
      <c r="B79" s="19">
        <v>36.65</v>
      </c>
      <c r="C79" s="140">
        <v>58.860000000000007</v>
      </c>
      <c r="D79" s="247">
        <f t="shared" ref="D79:D91" si="80">B79/$B$95</f>
        <v>5.5001042993857588E-3</v>
      </c>
      <c r="E79" s="215">
        <f t="shared" ref="E79:E91" si="81">C79/$C$95</f>
        <v>9.6228043788174067E-3</v>
      </c>
      <c r="F79" s="52">
        <f t="shared" si="61"/>
        <v>0.60600272851296066</v>
      </c>
      <c r="H79" s="19">
        <v>41.695999999999998</v>
      </c>
      <c r="I79" s="140">
        <v>60.667000000000002</v>
      </c>
      <c r="J79" s="214">
        <f t="shared" ref="J79:J90" si="82">H79/$H$95</f>
        <v>7.1810403725130244E-3</v>
      </c>
      <c r="K79" s="215">
        <f t="shared" ref="K79:K90" si="83">I79/$I$95</f>
        <v>1.1584109337097253E-2</v>
      </c>
      <c r="L79" s="52">
        <f t="shared" si="73"/>
        <v>0.45498369148119733</v>
      </c>
      <c r="N79" s="40">
        <f t="shared" si="74"/>
        <v>11.376807639836288</v>
      </c>
      <c r="O79" s="143">
        <f t="shared" si="75"/>
        <v>10.306999660210669</v>
      </c>
      <c r="P79" s="52">
        <f t="shared" si="76"/>
        <v>-9.4034109874517782E-2</v>
      </c>
    </row>
    <row r="80" spans="1:16" ht="20.100000000000001" customHeight="1" x14ac:dyDescent="0.25">
      <c r="A80" s="38" t="s">
        <v>156</v>
      </c>
      <c r="B80" s="19">
        <v>226.49</v>
      </c>
      <c r="C80" s="140">
        <v>90.32</v>
      </c>
      <c r="D80" s="247">
        <f t="shared" si="80"/>
        <v>3.3989594072793471E-2</v>
      </c>
      <c r="E80" s="215">
        <f t="shared" si="81"/>
        <v>1.4766083783465646E-2</v>
      </c>
      <c r="F80" s="52">
        <f t="shared" si="61"/>
        <v>-0.60121859684754297</v>
      </c>
      <c r="H80" s="19">
        <v>125.27700000000002</v>
      </c>
      <c r="I80" s="140">
        <v>55.268000000000001</v>
      </c>
      <c r="J80" s="214">
        <f t="shared" si="82"/>
        <v>2.157567140126905E-2</v>
      </c>
      <c r="K80" s="215">
        <f t="shared" si="83"/>
        <v>1.0553192919423922E-2</v>
      </c>
      <c r="L80" s="52">
        <f t="shared" si="73"/>
        <v>-0.55883362468769215</v>
      </c>
      <c r="N80" s="40">
        <f t="shared" ref="N80:N93" si="84">(H80/B80)*10</f>
        <v>5.5312375822332118</v>
      </c>
      <c r="O80" s="143">
        <f t="shared" ref="O80:O93" si="85">(I80/C80)*10</f>
        <v>6.1191319751992923</v>
      </c>
      <c r="P80" s="52">
        <f t="shared" ref="P80:P93" si="86">(O80-N80)/N80</f>
        <v>0.10628623056338159</v>
      </c>
    </row>
    <row r="81" spans="1:16" ht="20.100000000000001" customHeight="1" x14ac:dyDescent="0.25">
      <c r="A81" s="38" t="s">
        <v>237</v>
      </c>
      <c r="B81" s="19"/>
      <c r="C81" s="140">
        <v>2.6</v>
      </c>
      <c r="D81" s="247">
        <f t="shared" si="80"/>
        <v>0</v>
      </c>
      <c r="E81" s="215">
        <f t="shared" si="81"/>
        <v>4.2506441360729279E-4</v>
      </c>
      <c r="F81" s="52"/>
      <c r="H81" s="19"/>
      <c r="I81" s="140">
        <v>35.725999999999999</v>
      </c>
      <c r="J81" s="214">
        <f t="shared" si="82"/>
        <v>0</v>
      </c>
      <c r="K81" s="215">
        <f t="shared" si="83"/>
        <v>6.8217299384696209E-3</v>
      </c>
      <c r="L81" s="52"/>
      <c r="N81" s="40"/>
      <c r="O81" s="143">
        <f t="shared" si="85"/>
        <v>137.40769230769229</v>
      </c>
      <c r="P81" s="52"/>
    </row>
    <row r="82" spans="1:16" ht="20.100000000000001" customHeight="1" x14ac:dyDescent="0.25">
      <c r="A82" s="38" t="s">
        <v>225</v>
      </c>
      <c r="B82" s="19">
        <v>13.95</v>
      </c>
      <c r="C82" s="140">
        <v>16.13</v>
      </c>
      <c r="D82" s="247">
        <f t="shared" si="80"/>
        <v>2.0934912681154524E-3</v>
      </c>
      <c r="E82" s="215">
        <f t="shared" si="81"/>
        <v>2.6370342274944737E-3</v>
      </c>
      <c r="F82" s="52">
        <f t="shared" si="61"/>
        <v>0.15627240143369175</v>
      </c>
      <c r="H82" s="19">
        <v>25.934999999999999</v>
      </c>
      <c r="I82" s="140">
        <v>18.337</v>
      </c>
      <c r="J82" s="214">
        <f t="shared" si="82"/>
        <v>4.466622267390764E-3</v>
      </c>
      <c r="K82" s="215">
        <f t="shared" si="83"/>
        <v>3.5013732822515098E-3</v>
      </c>
      <c r="L82" s="52">
        <f t="shared" si="73"/>
        <v>-0.29296317717370346</v>
      </c>
      <c r="N82" s="40">
        <f t="shared" si="84"/>
        <v>18.591397849462364</v>
      </c>
      <c r="O82" s="143">
        <f t="shared" si="85"/>
        <v>11.368257904525729</v>
      </c>
      <c r="P82" s="52">
        <f t="shared" si="86"/>
        <v>-0.38852054070509379</v>
      </c>
    </row>
    <row r="83" spans="1:16" ht="20.100000000000001" customHeight="1" x14ac:dyDescent="0.25">
      <c r="A83" s="38" t="s">
        <v>216</v>
      </c>
      <c r="B83" s="19">
        <v>16.490000000000002</v>
      </c>
      <c r="C83" s="140">
        <v>19.850000000000001</v>
      </c>
      <c r="D83" s="247">
        <f t="shared" si="80"/>
        <v>2.4746717570769761E-3</v>
      </c>
      <c r="E83" s="215">
        <f t="shared" si="81"/>
        <v>3.2452033115787549E-3</v>
      </c>
      <c r="F83" s="52">
        <f t="shared" si="61"/>
        <v>0.20375985445724676</v>
      </c>
      <c r="H83" s="19">
        <v>16.247</v>
      </c>
      <c r="I83" s="140">
        <v>13.981</v>
      </c>
      <c r="J83" s="214">
        <f t="shared" si="82"/>
        <v>2.7981188347136203E-3</v>
      </c>
      <c r="K83" s="215">
        <f t="shared" si="83"/>
        <v>2.6696133423765259E-3</v>
      </c>
      <c r="L83" s="52">
        <f t="shared" si="73"/>
        <v>-0.13947190250507785</v>
      </c>
      <c r="N83" s="40">
        <f t="shared" si="84"/>
        <v>9.8526379624014542</v>
      </c>
      <c r="O83" s="143">
        <f t="shared" si="85"/>
        <v>7.0433249370277071</v>
      </c>
      <c r="P83" s="52">
        <f t="shared" si="86"/>
        <v>-0.28513308172839968</v>
      </c>
    </row>
    <row r="84" spans="1:16" ht="20.100000000000001" customHeight="1" x14ac:dyDescent="0.25">
      <c r="A84" s="38" t="s">
        <v>158</v>
      </c>
      <c r="B84" s="19">
        <v>11.629999999999999</v>
      </c>
      <c r="C84" s="140">
        <v>17.650000000000002</v>
      </c>
      <c r="D84" s="247">
        <f t="shared" si="80"/>
        <v>1.7453264120561084E-3</v>
      </c>
      <c r="E84" s="215">
        <f t="shared" si="81"/>
        <v>2.885533423141815E-3</v>
      </c>
      <c r="F84" s="52">
        <f t="shared" si="61"/>
        <v>0.51762682717110953</v>
      </c>
      <c r="H84" s="19">
        <v>9.245000000000001</v>
      </c>
      <c r="I84" s="140">
        <v>13.39</v>
      </c>
      <c r="J84" s="214">
        <f t="shared" si="82"/>
        <v>1.5922083231936618E-3</v>
      </c>
      <c r="K84" s="215">
        <f t="shared" si="83"/>
        <v>2.5567643698177303E-3</v>
      </c>
      <c r="L84" s="52">
        <f t="shared" si="73"/>
        <v>0.44835045970795012</v>
      </c>
      <c r="N84" s="40">
        <f t="shared" si="84"/>
        <v>7.9492691315563215</v>
      </c>
      <c r="O84" s="143">
        <f t="shared" si="85"/>
        <v>7.5864022662889505</v>
      </c>
      <c r="P84" s="52">
        <f t="shared" si="86"/>
        <v>-4.5647827399237687E-2</v>
      </c>
    </row>
    <row r="85" spans="1:16" ht="20.100000000000001" customHeight="1" x14ac:dyDescent="0.25">
      <c r="A85" s="38" t="s">
        <v>212</v>
      </c>
      <c r="B85" s="19">
        <v>131.26</v>
      </c>
      <c r="C85" s="140">
        <v>23.13</v>
      </c>
      <c r="D85" s="247">
        <f t="shared" si="80"/>
        <v>1.9698327157909267E-2</v>
      </c>
      <c r="E85" s="215">
        <f t="shared" si="81"/>
        <v>3.781438417975647E-3</v>
      </c>
      <c r="F85" s="52">
        <f t="shared" si="61"/>
        <v>-0.82378485448727723</v>
      </c>
      <c r="H85" s="19">
        <v>83.737999999999985</v>
      </c>
      <c r="I85" s="140">
        <v>13.125999999999999</v>
      </c>
      <c r="J85" s="214">
        <f t="shared" si="82"/>
        <v>1.4421670153335946E-2</v>
      </c>
      <c r="K85" s="215">
        <f t="shared" si="83"/>
        <v>2.5063546764919733E-3</v>
      </c>
      <c r="L85" s="52">
        <f t="shared" si="73"/>
        <v>-0.84324918197234222</v>
      </c>
      <c r="N85" s="40">
        <f t="shared" si="84"/>
        <v>6.3795520341307324</v>
      </c>
      <c r="O85" s="143">
        <f t="shared" si="85"/>
        <v>5.674881106787721</v>
      </c>
      <c r="P85" s="52">
        <f t="shared" si="86"/>
        <v>-0.11045774430132518</v>
      </c>
    </row>
    <row r="86" spans="1:16" ht="20.100000000000001" customHeight="1" x14ac:dyDescent="0.25">
      <c r="A86" s="38" t="s">
        <v>167</v>
      </c>
      <c r="B86" s="19">
        <v>21.029999999999998</v>
      </c>
      <c r="C86" s="140">
        <v>17.529999999999998</v>
      </c>
      <c r="D86" s="247">
        <f t="shared" si="80"/>
        <v>3.1559943633310368E-3</v>
      </c>
      <c r="E86" s="215">
        <f t="shared" si="81"/>
        <v>2.8659150655907083E-3</v>
      </c>
      <c r="F86" s="52">
        <f t="shared" si="61"/>
        <v>-0.16642891107941038</v>
      </c>
      <c r="H86" s="19">
        <v>89.147999999999996</v>
      </c>
      <c r="I86" s="140">
        <v>13.007999999999999</v>
      </c>
      <c r="J86" s="214">
        <f t="shared" si="82"/>
        <v>1.5353400497141E-2</v>
      </c>
      <c r="K86" s="215">
        <f t="shared" si="83"/>
        <v>2.4838230711418247E-3</v>
      </c>
      <c r="L86" s="52">
        <f t="shared" si="73"/>
        <v>-0.85408534123031365</v>
      </c>
      <c r="N86" s="40">
        <f t="shared" si="84"/>
        <v>42.390870185449359</v>
      </c>
      <c r="O86" s="143">
        <f t="shared" si="85"/>
        <v>7.4204221334854541</v>
      </c>
      <c r="P86" s="52">
        <f t="shared" si="86"/>
        <v>-0.82495235174406711</v>
      </c>
    </row>
    <row r="87" spans="1:16" ht="20.100000000000001" customHeight="1" x14ac:dyDescent="0.25">
      <c r="A87" s="38" t="s">
        <v>236</v>
      </c>
      <c r="B87" s="19">
        <v>18.920000000000002</v>
      </c>
      <c r="C87" s="140">
        <v>12.6</v>
      </c>
      <c r="D87" s="247">
        <f t="shared" si="80"/>
        <v>2.8393444295874096E-3</v>
      </c>
      <c r="E87" s="215">
        <f t="shared" si="81"/>
        <v>2.059927542866111E-3</v>
      </c>
      <c r="F87" s="52">
        <f t="shared" si="61"/>
        <v>-0.33403805496828759</v>
      </c>
      <c r="H87" s="19">
        <v>12.988</v>
      </c>
      <c r="I87" s="140">
        <v>8.3219999999999992</v>
      </c>
      <c r="J87" s="214">
        <f t="shared" si="82"/>
        <v>2.2368417200258816E-3</v>
      </c>
      <c r="K87" s="215">
        <f t="shared" si="83"/>
        <v>1.5890510146096451E-3</v>
      </c>
      <c r="L87" s="52">
        <f t="shared" si="73"/>
        <v>-0.35925469664305515</v>
      </c>
      <c r="N87" s="40">
        <f t="shared" si="84"/>
        <v>6.8646934460887943</v>
      </c>
      <c r="O87" s="143">
        <f t="shared" si="85"/>
        <v>6.6047619047619044</v>
      </c>
      <c r="P87" s="52">
        <f t="shared" si="86"/>
        <v>-3.7864988927508142E-2</v>
      </c>
    </row>
    <row r="88" spans="1:16" ht="20.100000000000001" customHeight="1" x14ac:dyDescent="0.25">
      <c r="A88" s="38" t="s">
        <v>214</v>
      </c>
      <c r="B88" s="19">
        <v>4.6499999999999995</v>
      </c>
      <c r="C88" s="140">
        <v>6.56</v>
      </c>
      <c r="D88" s="247">
        <f t="shared" si="80"/>
        <v>6.9783042270515081E-4</v>
      </c>
      <c r="E88" s="215">
        <f t="shared" si="81"/>
        <v>1.0724702127937848E-3</v>
      </c>
      <c r="F88" s="52">
        <f t="shared" si="61"/>
        <v>0.41075268817204308</v>
      </c>
      <c r="H88" s="19">
        <v>5.6029999999999998</v>
      </c>
      <c r="I88" s="140">
        <v>6.270999999999999</v>
      </c>
      <c r="J88" s="214">
        <f t="shared" si="82"/>
        <v>9.6496952242878164E-4</v>
      </c>
      <c r="K88" s="215">
        <f t="shared" si="83"/>
        <v>1.1974211622947709E-3</v>
      </c>
      <c r="L88" s="52">
        <f t="shared" si="73"/>
        <v>0.11922184543994276</v>
      </c>
      <c r="N88" s="40">
        <f t="shared" si="84"/>
        <v>12.049462365591399</v>
      </c>
      <c r="O88" s="143">
        <f t="shared" si="85"/>
        <v>9.5594512195121943</v>
      </c>
      <c r="P88" s="52">
        <f t="shared" si="86"/>
        <v>-0.20664914919272356</v>
      </c>
    </row>
    <row r="89" spans="1:16" ht="20.100000000000001" customHeight="1" x14ac:dyDescent="0.25">
      <c r="A89" s="38" t="s">
        <v>215</v>
      </c>
      <c r="B89" s="19">
        <v>6.92</v>
      </c>
      <c r="C89" s="140">
        <v>5.5500000000000007</v>
      </c>
      <c r="D89" s="247">
        <f t="shared" si="80"/>
        <v>1.0384917258321816E-3</v>
      </c>
      <c r="E89" s="215">
        <f t="shared" si="81"/>
        <v>9.0734903673864436E-4</v>
      </c>
      <c r="F89" s="52">
        <f t="shared" si="61"/>
        <v>-0.19797687861271665</v>
      </c>
      <c r="H89" s="19">
        <v>8.8179999999999996</v>
      </c>
      <c r="I89" s="140">
        <v>5.7489999999999997</v>
      </c>
      <c r="J89" s="214">
        <f t="shared" si="82"/>
        <v>1.5186687932852037E-3</v>
      </c>
      <c r="K89" s="215">
        <f t="shared" si="83"/>
        <v>1.0977474504915705E-3</v>
      </c>
      <c r="L89" s="52">
        <f t="shared" si="73"/>
        <v>-0.34803810387843048</v>
      </c>
      <c r="N89" s="40">
        <f t="shared" si="84"/>
        <v>12.742774566473988</v>
      </c>
      <c r="O89" s="143">
        <f t="shared" si="85"/>
        <v>10.358558558558556</v>
      </c>
      <c r="P89" s="52">
        <f t="shared" si="86"/>
        <v>-0.18710336555652973</v>
      </c>
    </row>
    <row r="90" spans="1:16" ht="20.100000000000001" customHeight="1" x14ac:dyDescent="0.25">
      <c r="A90" s="38" t="s">
        <v>170</v>
      </c>
      <c r="B90" s="19"/>
      <c r="C90" s="140">
        <v>9</v>
      </c>
      <c r="D90" s="247">
        <f t="shared" si="80"/>
        <v>0</v>
      </c>
      <c r="E90" s="215">
        <f t="shared" si="81"/>
        <v>1.4713768163329365E-3</v>
      </c>
      <c r="F90" s="52"/>
      <c r="H90" s="19"/>
      <c r="I90" s="140">
        <v>3.8039999999999998</v>
      </c>
      <c r="J90" s="214">
        <f t="shared" si="82"/>
        <v>0</v>
      </c>
      <c r="K90" s="215">
        <f t="shared" si="83"/>
        <v>7.2635785383021992E-4</v>
      </c>
      <c r="L90" s="52"/>
      <c r="N90" s="40"/>
      <c r="O90" s="143">
        <f t="shared" si="85"/>
        <v>4.2266666666666666</v>
      </c>
      <c r="P90" s="52"/>
    </row>
    <row r="91" spans="1:16" ht="20.100000000000001" customHeight="1" x14ac:dyDescent="0.25">
      <c r="A91" s="38" t="s">
        <v>238</v>
      </c>
      <c r="B91" s="19"/>
      <c r="C91" s="140">
        <v>7.2</v>
      </c>
      <c r="D91" s="247">
        <f t="shared" si="80"/>
        <v>0</v>
      </c>
      <c r="E91" s="215">
        <f t="shared" si="81"/>
        <v>1.1771014530663493E-3</v>
      </c>
      <c r="F91" s="52"/>
      <c r="H91" s="19"/>
      <c r="I91" s="140">
        <v>3.133</v>
      </c>
      <c r="J91" s="214">
        <f>H91/$H$95</f>
        <v>0</v>
      </c>
      <c r="K91" s="215">
        <f>I91/$I$95</f>
        <v>5.9823321662725529E-4</v>
      </c>
      <c r="L91" s="52"/>
      <c r="N91" s="40"/>
      <c r="O91" s="143">
        <f t="shared" si="85"/>
        <v>4.3513888888888888</v>
      </c>
      <c r="P91" s="52"/>
    </row>
    <row r="92" spans="1:16" ht="20.100000000000001" customHeight="1" x14ac:dyDescent="0.25">
      <c r="A92" s="38" t="s">
        <v>239</v>
      </c>
      <c r="B92" s="19">
        <v>2.13</v>
      </c>
      <c r="C92" s="140">
        <v>1.19</v>
      </c>
      <c r="D92" s="247">
        <f>B92/$B$95</f>
        <v>3.1965135491655297E-4</v>
      </c>
      <c r="E92" s="215">
        <f>C92/$C$95</f>
        <v>1.9454871238179939E-4</v>
      </c>
      <c r="F92" s="52">
        <f t="shared" si="61"/>
        <v>-0.44131455399061031</v>
      </c>
      <c r="H92" s="19">
        <v>1.857</v>
      </c>
      <c r="I92" s="140">
        <v>2.2640000000000002</v>
      </c>
      <c r="J92" s="214">
        <f>H92/$H$95</f>
        <v>3.198194544262444E-4</v>
      </c>
      <c r="K92" s="215">
        <f>I92/$I$95</f>
        <v>4.3230130942997319E-4</v>
      </c>
      <c r="L92" s="52">
        <f t="shared" si="73"/>
        <v>0.21917070543888004</v>
      </c>
      <c r="N92" s="40">
        <f t="shared" si="84"/>
        <v>8.71830985915493</v>
      </c>
      <c r="O92" s="143">
        <f t="shared" si="85"/>
        <v>19.025210084033617</v>
      </c>
      <c r="P92" s="52">
        <f t="shared" si="86"/>
        <v>1.1822131114158105</v>
      </c>
    </row>
    <row r="93" spans="1:16" ht="20.100000000000001" customHeight="1" x14ac:dyDescent="0.25">
      <c r="A93" s="38" t="s">
        <v>175</v>
      </c>
      <c r="B93" s="19">
        <v>2.25</v>
      </c>
      <c r="C93" s="140">
        <v>4.8899999999999997</v>
      </c>
      <c r="D93" s="247">
        <f>B93/$B$95</f>
        <v>3.3765988195410526E-4</v>
      </c>
      <c r="E93" s="215">
        <f>C93/$C$95</f>
        <v>7.9944807020756212E-4</v>
      </c>
      <c r="F93" s="52">
        <f t="shared" si="61"/>
        <v>1.1733333333333331</v>
      </c>
      <c r="H93" s="19">
        <v>0.78100000000000003</v>
      </c>
      <c r="I93" s="140">
        <v>2.2519999999999998</v>
      </c>
      <c r="J93" s="214">
        <f>H93/$H$95</f>
        <v>1.3450672800586802E-4</v>
      </c>
      <c r="K93" s="215">
        <f>I93/$I$95</f>
        <v>4.3000995973334783E-4</v>
      </c>
      <c r="L93" s="52">
        <f t="shared" si="73"/>
        <v>1.8834827144686295</v>
      </c>
      <c r="N93" s="40">
        <f t="shared" si="84"/>
        <v>3.4711111111111115</v>
      </c>
      <c r="O93" s="143">
        <f t="shared" si="85"/>
        <v>4.6053169734151327</v>
      </c>
      <c r="P93" s="52">
        <f t="shared" si="86"/>
        <v>0.32675585021562709</v>
      </c>
    </row>
    <row r="94" spans="1:16" ht="20.100000000000001" customHeight="1" thickBot="1" x14ac:dyDescent="0.3">
      <c r="A94" s="8" t="s">
        <v>17</v>
      </c>
      <c r="B94" s="196">
        <f>B95-SUM(B68:B93)</f>
        <v>52.270000000002256</v>
      </c>
      <c r="C94" s="22">
        <f>C95-SUM(C68:C93)</f>
        <v>20.420000000000073</v>
      </c>
      <c r="D94" s="247">
        <f>B94/$B$95</f>
        <v>7.84421423544082E-3</v>
      </c>
      <c r="E94" s="215">
        <f>C94/$C$95</f>
        <v>3.3383905099465191E-3</v>
      </c>
      <c r="F94" s="52">
        <f t="shared" si="61"/>
        <v>-0.60933613927684727</v>
      </c>
      <c r="H94" s="196">
        <f>H95-SUM(H68:H93)</f>
        <v>35.095999999999549</v>
      </c>
      <c r="I94" s="119">
        <f>I95-SUM(I68:I93)</f>
        <v>11.756000000002132</v>
      </c>
      <c r="J94" s="214">
        <f>H94/$H$95</f>
        <v>6.0443637978154713E-3</v>
      </c>
      <c r="K94" s="215">
        <f>I94/$I$95</f>
        <v>2.2447589194609921E-3</v>
      </c>
      <c r="L94" s="52">
        <f t="shared" si="64"/>
        <v>-0.66503305219961584</v>
      </c>
      <c r="N94" s="40">
        <f t="shared" ref="N94" si="87">(H94/B94)*10</f>
        <v>6.7143677061408136</v>
      </c>
      <c r="O94" s="143">
        <f t="shared" ref="O94" si="88">(I94/C94)*10</f>
        <v>5.7571008814897597</v>
      </c>
      <c r="P94" s="52">
        <f t="shared" ref="P94" si="89">(O94-N94)/N94</f>
        <v>-0.14256991373522165</v>
      </c>
    </row>
    <row r="95" spans="1:16" ht="26.25" customHeight="1" thickBot="1" x14ac:dyDescent="0.3">
      <c r="A95" s="12" t="s">
        <v>18</v>
      </c>
      <c r="B95" s="17">
        <v>6663.51</v>
      </c>
      <c r="C95" s="145">
        <v>6116.72</v>
      </c>
      <c r="D95" s="243">
        <f>SUM(D68:D94)</f>
        <v>1.0000000000000002</v>
      </c>
      <c r="E95" s="244">
        <f>SUM(E68:E94)</f>
        <v>1</v>
      </c>
      <c r="F95" s="57">
        <f>(C95-B95)/B95</f>
        <v>-8.2057354157193424E-2</v>
      </c>
      <c r="G95" s="1"/>
      <c r="H95" s="17">
        <v>5806.4009999999998</v>
      </c>
      <c r="I95" s="145">
        <v>5237.0880000000016</v>
      </c>
      <c r="J95" s="255">
        <f>H95/$H$95</f>
        <v>1</v>
      </c>
      <c r="K95" s="244">
        <f>I95/$I$95</f>
        <v>1</v>
      </c>
      <c r="L95" s="57">
        <f>(I95-H95)/H95</f>
        <v>-9.8049204662233685E-2</v>
      </c>
      <c r="M95" s="1"/>
      <c r="N95" s="37">
        <f t="shared" ref="N95:O95" si="90">(H95/B95)*10</f>
        <v>8.7137274499475499</v>
      </c>
      <c r="O95" s="150">
        <f t="shared" si="90"/>
        <v>8.5619220758838086</v>
      </c>
      <c r="P95" s="57">
        <f>(O95-N95)/N95</f>
        <v>-1.7421404896552629E-2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52" t="s">
        <v>3</v>
      </c>
      <c r="B4" s="335"/>
      <c r="C4" s="335"/>
      <c r="D4" s="363" t="s">
        <v>1</v>
      </c>
      <c r="E4" s="382"/>
      <c r="F4" s="364" t="s">
        <v>13</v>
      </c>
      <c r="G4" s="364"/>
      <c r="H4" s="383" t="s">
        <v>34</v>
      </c>
      <c r="I4" s="382"/>
      <c r="K4" s="363" t="s">
        <v>19</v>
      </c>
      <c r="L4" s="382"/>
      <c r="M4" s="364" t="s">
        <v>13</v>
      </c>
      <c r="N4" s="364"/>
      <c r="O4" s="383" t="s">
        <v>34</v>
      </c>
      <c r="P4" s="382"/>
      <c r="R4" s="363" t="s">
        <v>22</v>
      </c>
      <c r="S4" s="364"/>
      <c r="T4" s="69" t="s">
        <v>0</v>
      </c>
    </row>
    <row r="5" spans="1:20" x14ac:dyDescent="0.25">
      <c r="A5" s="370"/>
      <c r="B5" s="336"/>
      <c r="C5" s="336"/>
      <c r="D5" s="384" t="s">
        <v>40</v>
      </c>
      <c r="E5" s="385"/>
      <c r="F5" s="386" t="str">
        <f>D5</f>
        <v>jan - mar</v>
      </c>
      <c r="G5" s="386"/>
      <c r="H5" s="384" t="str">
        <f>F5</f>
        <v>jan - mar</v>
      </c>
      <c r="I5" s="385"/>
      <c r="K5" s="384" t="str">
        <f>D5</f>
        <v>jan - mar</v>
      </c>
      <c r="L5" s="385"/>
      <c r="M5" s="386" t="str">
        <f>D5</f>
        <v>jan - mar</v>
      </c>
      <c r="N5" s="386"/>
      <c r="O5" s="384" t="str">
        <f>D5</f>
        <v>jan - mar</v>
      </c>
      <c r="P5" s="385"/>
      <c r="R5" s="384" t="str">
        <f>D5</f>
        <v>jan - mar</v>
      </c>
      <c r="S5" s="386"/>
      <c r="T5" s="67" t="s">
        <v>35</v>
      </c>
    </row>
    <row r="6" spans="1:20" ht="15.75" thickBot="1" x14ac:dyDescent="0.3">
      <c r="A6" s="370"/>
      <c r="B6" s="336"/>
      <c r="C6" s="336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52" t="s">
        <v>2</v>
      </c>
      <c r="B23" s="335"/>
      <c r="C23" s="335"/>
      <c r="D23" s="363" t="s">
        <v>1</v>
      </c>
      <c r="E23" s="382"/>
      <c r="F23" s="364" t="s">
        <v>13</v>
      </c>
      <c r="G23" s="364"/>
      <c r="H23" s="383" t="s">
        <v>34</v>
      </c>
      <c r="I23" s="382"/>
      <c r="J23"/>
      <c r="K23" s="363" t="s">
        <v>19</v>
      </c>
      <c r="L23" s="382"/>
      <c r="M23" s="364" t="s">
        <v>13</v>
      </c>
      <c r="N23" s="364"/>
      <c r="O23" s="383" t="s">
        <v>34</v>
      </c>
      <c r="P23" s="382"/>
      <c r="Q23"/>
      <c r="R23" s="363" t="s">
        <v>22</v>
      </c>
      <c r="S23" s="364"/>
      <c r="T23" s="69" t="s">
        <v>0</v>
      </c>
    </row>
    <row r="24" spans="1:20" s="3" customFormat="1" ht="15" customHeight="1" x14ac:dyDescent="0.25">
      <c r="A24" s="370"/>
      <c r="B24" s="336"/>
      <c r="C24" s="336"/>
      <c r="D24" s="384" t="s">
        <v>40</v>
      </c>
      <c r="E24" s="385"/>
      <c r="F24" s="386" t="str">
        <f>D24</f>
        <v>jan - mar</v>
      </c>
      <c r="G24" s="386"/>
      <c r="H24" s="384" t="str">
        <f>F24</f>
        <v>jan - mar</v>
      </c>
      <c r="I24" s="385"/>
      <c r="J24"/>
      <c r="K24" s="384" t="str">
        <f>D24</f>
        <v>jan - mar</v>
      </c>
      <c r="L24" s="385"/>
      <c r="M24" s="386" t="str">
        <f>D24</f>
        <v>jan - mar</v>
      </c>
      <c r="N24" s="386"/>
      <c r="O24" s="384" t="str">
        <f>D24</f>
        <v>jan - mar</v>
      </c>
      <c r="P24" s="385"/>
      <c r="Q24"/>
      <c r="R24" s="384" t="str">
        <f>D24</f>
        <v>jan - mar</v>
      </c>
      <c r="S24" s="386"/>
      <c r="T24" s="67" t="s">
        <v>35</v>
      </c>
    </row>
    <row r="25" spans="1:20" ht="15.75" customHeight="1" thickBot="1" x14ac:dyDescent="0.3">
      <c r="A25" s="370"/>
      <c r="B25" s="336"/>
      <c r="C25" s="336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52" t="s">
        <v>2</v>
      </c>
      <c r="B42" s="335"/>
      <c r="C42" s="335"/>
      <c r="D42" s="363" t="s">
        <v>1</v>
      </c>
      <c r="E42" s="382"/>
      <c r="F42" s="364" t="s">
        <v>13</v>
      </c>
      <c r="G42" s="364"/>
      <c r="H42" s="383" t="s">
        <v>34</v>
      </c>
      <c r="I42" s="382"/>
      <c r="K42" s="363" t="s">
        <v>19</v>
      </c>
      <c r="L42" s="382"/>
      <c r="M42" s="364" t="s">
        <v>13</v>
      </c>
      <c r="N42" s="364"/>
      <c r="O42" s="383" t="s">
        <v>34</v>
      </c>
      <c r="P42" s="382"/>
      <c r="R42" s="363" t="s">
        <v>22</v>
      </c>
      <c r="S42" s="364"/>
      <c r="T42" s="69" t="s">
        <v>0</v>
      </c>
    </row>
    <row r="43" spans="1:20" ht="15" customHeight="1" x14ac:dyDescent="0.25">
      <c r="A43" s="370"/>
      <c r="B43" s="336"/>
      <c r="C43" s="336"/>
      <c r="D43" s="384" t="s">
        <v>40</v>
      </c>
      <c r="E43" s="385"/>
      <c r="F43" s="386" t="str">
        <f>D43</f>
        <v>jan - mar</v>
      </c>
      <c r="G43" s="386"/>
      <c r="H43" s="384" t="str">
        <f>F43</f>
        <v>jan - mar</v>
      </c>
      <c r="I43" s="385"/>
      <c r="K43" s="384" t="str">
        <f>D43</f>
        <v>jan - mar</v>
      </c>
      <c r="L43" s="385"/>
      <c r="M43" s="386" t="str">
        <f>D43</f>
        <v>jan - mar</v>
      </c>
      <c r="N43" s="386"/>
      <c r="O43" s="384" t="str">
        <f>D43</f>
        <v>jan - mar</v>
      </c>
      <c r="P43" s="385"/>
      <c r="R43" s="384" t="str">
        <f>D43</f>
        <v>jan - mar</v>
      </c>
      <c r="S43" s="386"/>
      <c r="T43" s="67" t="s">
        <v>35</v>
      </c>
    </row>
    <row r="44" spans="1:20" ht="15.75" customHeight="1" thickBot="1" x14ac:dyDescent="0.3">
      <c r="A44" s="370"/>
      <c r="B44" s="336"/>
      <c r="C44" s="336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N1" zoomScale="148" zoomScaleNormal="148" workbookViewId="0">
      <selection activeCell="W30" sqref="W30:X30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31" t="s">
        <v>3</v>
      </c>
      <c r="B3" s="333">
        <v>2007</v>
      </c>
      <c r="C3" s="328">
        <v>2008</v>
      </c>
      <c r="D3" s="328">
        <v>2009</v>
      </c>
      <c r="E3" s="328">
        <v>2010</v>
      </c>
      <c r="F3" s="328">
        <v>2011</v>
      </c>
      <c r="G3" s="328">
        <v>2012</v>
      </c>
      <c r="H3" s="328">
        <v>2013</v>
      </c>
      <c r="I3" s="328">
        <v>2014</v>
      </c>
      <c r="J3" s="328">
        <v>2015</v>
      </c>
      <c r="K3" s="328">
        <v>2016</v>
      </c>
      <c r="L3" s="337">
        <v>2017</v>
      </c>
      <c r="M3" s="328">
        <v>2018</v>
      </c>
      <c r="N3" s="328">
        <v>2019</v>
      </c>
      <c r="O3" s="335">
        <v>2020</v>
      </c>
      <c r="P3" s="337">
        <v>2021</v>
      </c>
      <c r="Q3" s="326">
        <v>2022</v>
      </c>
      <c r="R3" s="326">
        <v>2023</v>
      </c>
      <c r="S3" s="345">
        <v>2024</v>
      </c>
      <c r="T3" s="271" t="s">
        <v>49</v>
      </c>
      <c r="U3" s="339" t="s">
        <v>178</v>
      </c>
      <c r="V3" s="340"/>
      <c r="W3" s="343" t="s">
        <v>143</v>
      </c>
      <c r="X3" s="344"/>
    </row>
    <row r="4" spans="1:38" ht="31.5" customHeight="1" thickBot="1" x14ac:dyDescent="0.3">
      <c r="A4" s="332"/>
      <c r="B4" s="334"/>
      <c r="C4" s="330"/>
      <c r="D4" s="330"/>
      <c r="E4" s="330"/>
      <c r="F4" s="330"/>
      <c r="G4" s="330"/>
      <c r="H4" s="330"/>
      <c r="I4" s="330"/>
      <c r="J4" s="330"/>
      <c r="K4" s="330"/>
      <c r="L4" s="338"/>
      <c r="M4" s="330"/>
      <c r="N4" s="330"/>
      <c r="O4" s="336"/>
      <c r="P4" s="338"/>
      <c r="Q4" s="327"/>
      <c r="R4" s="327"/>
      <c r="S4" s="346"/>
      <c r="T4" s="174" t="s">
        <v>148</v>
      </c>
      <c r="U4" s="127">
        <v>2024</v>
      </c>
      <c r="V4" s="264">
        <v>2025</v>
      </c>
      <c r="W4" s="297" t="s">
        <v>179</v>
      </c>
      <c r="X4" s="298" t="s">
        <v>180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4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964013.41099999973</v>
      </c>
      <c r="T6" s="100"/>
      <c r="U6" s="115">
        <v>616369.6810000001</v>
      </c>
      <c r="V6" s="147">
        <v>610088.83200000029</v>
      </c>
      <c r="W6" s="112">
        <v>938866.81900000002</v>
      </c>
      <c r="X6" s="147">
        <v>957732.56200000003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4.2591104593685168E-2</v>
      </c>
      <c r="U7" s="118"/>
      <c r="V7" s="278">
        <f>(V6-U6)/U6</f>
        <v>-1.0190068060793879E-2</v>
      </c>
      <c r="X7" s="278">
        <f>(X6-W6)/W6</f>
        <v>2.0094163110476286E-2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153582.01600000003</v>
      </c>
      <c r="T8" s="100"/>
      <c r="U8" s="115">
        <v>97886.102000000043</v>
      </c>
      <c r="V8" s="147">
        <v>99961.122000000018</v>
      </c>
      <c r="W8" s="112">
        <v>152647.83700000009</v>
      </c>
      <c r="X8" s="147">
        <v>155657.03599999999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-0.22269065261946028</v>
      </c>
      <c r="T9" s="10"/>
      <c r="U9" s="116"/>
      <c r="V9" s="281">
        <f>(V8-U8)/U8</f>
        <v>2.119831066518487E-2</v>
      </c>
      <c r="W9" s="299"/>
      <c r="X9" s="281">
        <f>(X8-W8)/W8</f>
        <v>1.9713341892947388E-2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810431.39499999967</v>
      </c>
      <c r="U10" s="117">
        <f>U6-U8</f>
        <v>518483.57900000003</v>
      </c>
      <c r="V10" s="140">
        <f>V6-V8</f>
        <v>510127.71000000025</v>
      </c>
      <c r="W10" s="119">
        <f>W6-W8</f>
        <v>786218.98199999996</v>
      </c>
      <c r="X10" s="140">
        <f>X6-X8</f>
        <v>802075.52600000007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0.11468345018921199</v>
      </c>
      <c r="T11" s="10"/>
      <c r="U11" s="116"/>
      <c r="V11" s="281">
        <f>(V10-U10)/U10</f>
        <v>-1.6115976162862766E-2</v>
      </c>
      <c r="W11" s="299"/>
      <c r="X11" s="281">
        <f>(X10-W10)/W10</f>
        <v>2.0168101207202999E-2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6.2968048416107099</v>
      </c>
      <c r="V12" s="285">
        <f t="shared" si="10"/>
        <v>6.1032611458682924</v>
      </c>
      <c r="W12" s="103">
        <f>W6/W8</f>
        <v>6.1505412552946916</v>
      </c>
      <c r="X12" s="285">
        <f>X6/X8</f>
        <v>6.1528382308397553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31" t="s">
        <v>2</v>
      </c>
      <c r="B14" s="333">
        <v>2007</v>
      </c>
      <c r="C14" s="328">
        <v>2008</v>
      </c>
      <c r="D14" s="328">
        <v>2009</v>
      </c>
      <c r="E14" s="328">
        <v>2010</v>
      </c>
      <c r="F14" s="328">
        <v>2011</v>
      </c>
      <c r="G14" s="328">
        <v>2012</v>
      </c>
      <c r="H14" s="328">
        <v>2013</v>
      </c>
      <c r="I14" s="328">
        <v>2014</v>
      </c>
      <c r="J14" s="328">
        <v>2015</v>
      </c>
      <c r="K14" s="341">
        <v>2016</v>
      </c>
      <c r="L14" s="337">
        <v>2017</v>
      </c>
      <c r="M14" s="328">
        <v>2018</v>
      </c>
      <c r="N14" s="328">
        <v>2019</v>
      </c>
      <c r="O14" s="335">
        <v>2020</v>
      </c>
      <c r="P14" s="328">
        <v>2021</v>
      </c>
      <c r="Q14" s="328">
        <v>2022</v>
      </c>
      <c r="R14" s="328">
        <v>2023</v>
      </c>
      <c r="S14" s="345">
        <v>2024</v>
      </c>
      <c r="T14" s="128" t="s">
        <v>49</v>
      </c>
      <c r="U14" s="339" t="str">
        <f>U3</f>
        <v>jan-ago</v>
      </c>
      <c r="V14" s="340"/>
      <c r="W14" s="343" t="s">
        <v>143</v>
      </c>
      <c r="X14" s="344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2"/>
      <c r="B15" s="334"/>
      <c r="C15" s="330"/>
      <c r="D15" s="330"/>
      <c r="E15" s="330"/>
      <c r="F15" s="330"/>
      <c r="G15" s="330"/>
      <c r="H15" s="330"/>
      <c r="I15" s="330"/>
      <c r="J15" s="330"/>
      <c r="K15" s="342"/>
      <c r="L15" s="338"/>
      <c r="M15" s="330"/>
      <c r="N15" s="330"/>
      <c r="O15" s="336"/>
      <c r="P15" s="330"/>
      <c r="Q15" s="329"/>
      <c r="R15" s="330"/>
      <c r="S15" s="346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set 2023 a ago 2024</v>
      </c>
      <c r="X15" s="298" t="str">
        <f>X4</f>
        <v>set 2024 a ago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4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406321.50900000008</v>
      </c>
      <c r="T17" s="100"/>
      <c r="U17" s="115">
        <v>258639.02700000006</v>
      </c>
      <c r="V17" s="147">
        <v>261871.61199999999</v>
      </c>
      <c r="W17" s="112">
        <v>407621.45399999991</v>
      </c>
      <c r="X17" s="147">
        <v>409554.0940000001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4.7225717134769304E-3</v>
      </c>
      <c r="U18" s="118"/>
      <c r="V18" s="278">
        <f>(V17-U17)/U17</f>
        <v>1.2498442472101988E-2</v>
      </c>
      <c r="X18" s="278">
        <f>(X17-W17)/W17</f>
        <v>4.7412617295658557E-3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150247.61100000003</v>
      </c>
      <c r="T19" s="100"/>
      <c r="U19" s="115">
        <v>96377.05100000005</v>
      </c>
      <c r="V19" s="147">
        <v>98159.54300000002</v>
      </c>
      <c r="W19" s="112">
        <v>150185.88400000005</v>
      </c>
      <c r="X19" s="147">
        <v>152030.10300000003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>(S19-R19)/R19</f>
        <v>-0.22904799685859117</v>
      </c>
      <c r="T20" s="10"/>
      <c r="U20" s="116"/>
      <c r="V20" s="281">
        <f>(V19-U19)/U19</f>
        <v>1.8494983831783444E-2</v>
      </c>
      <c r="W20" s="299"/>
      <c r="X20" s="281">
        <f>(X19-W19)/W19</f>
        <v>1.2279576155106442E-2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82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256073.89800000004</v>
      </c>
      <c r="U21" s="117">
        <f>U17-U19</f>
        <v>162261.97600000002</v>
      </c>
      <c r="V21" s="140">
        <f>V17-V19</f>
        <v>163712.06899999996</v>
      </c>
      <c r="W21" s="119">
        <f>W17-W19</f>
        <v>257435.56999999986</v>
      </c>
      <c r="X21" s="140">
        <f>X17-X19</f>
        <v>257523.99100000007</v>
      </c>
    </row>
    <row r="22" spans="1:38" ht="27.75" customHeight="1" thickBot="1" x14ac:dyDescent="0.3">
      <c r="A22" s="113" t="s">
        <v>54</v>
      </c>
      <c r="B22" s="116"/>
      <c r="C22" s="279">
        <f t="shared" ref="C22:Q22" si="20">(C21-B21)/B21</f>
        <v>-0.11605990664243518</v>
      </c>
      <c r="D22" s="279">
        <f t="shared" si="20"/>
        <v>-8.5276349890891168E-2</v>
      </c>
      <c r="E22" s="279">
        <f t="shared" si="20"/>
        <v>0.1165072369632576</v>
      </c>
      <c r="F22" s="279">
        <f t="shared" si="20"/>
        <v>4.261497835533698E-2</v>
      </c>
      <c r="G22" s="279">
        <f t="shared" si="20"/>
        <v>3.3751501627664215E-2</v>
      </c>
      <c r="H22" s="279">
        <f t="shared" si="20"/>
        <v>-0.10752681486702027</v>
      </c>
      <c r="I22" s="279">
        <f t="shared" si="20"/>
        <v>-1.1948193852351347E-2</v>
      </c>
      <c r="J22" s="279">
        <f t="shared" si="20"/>
        <v>8.3117827023432511E-2</v>
      </c>
      <c r="K22" s="288">
        <f t="shared" si="20"/>
        <v>5.1842369912734339E-2</v>
      </c>
      <c r="L22" s="280">
        <f t="shared" si="20"/>
        <v>-4.9690555415814887E-2</v>
      </c>
      <c r="M22" s="279">
        <f t="shared" si="20"/>
        <v>-1.7597221367526766E-2</v>
      </c>
      <c r="N22" s="279">
        <f t="shared" si="20"/>
        <v>-4.5253732451977856E-2</v>
      </c>
      <c r="O22" s="279">
        <f t="shared" si="20"/>
        <v>-0.20049052687338559</v>
      </c>
      <c r="P22" s="279">
        <f t="shared" si="20"/>
        <v>0.14384557676441376</v>
      </c>
      <c r="Q22" s="279">
        <f t="shared" si="20"/>
        <v>-0.17913633891406378</v>
      </c>
      <c r="R22" s="279">
        <f t="shared" ref="R22" si="21">(R21-Q21)/Q21</f>
        <v>-2.8119128629508522E-2</v>
      </c>
      <c r="S22" s="281">
        <f t="shared" ref="S22" si="22">(S21-R21)/R21</f>
        <v>0.22215909714883056</v>
      </c>
      <c r="T22" s="10"/>
      <c r="U22" s="116"/>
      <c r="V22" s="281">
        <f>(V21-U21)/U21</f>
        <v>8.9367394367238263E-3</v>
      </c>
      <c r="W22" s="299"/>
      <c r="X22" s="281">
        <f>(X21-W21)/W21</f>
        <v>3.4346846475102828E-4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2.6836163206529315</v>
      </c>
      <c r="V23" s="285">
        <f>(V17/V19)</f>
        <v>2.6678161286875586</v>
      </c>
      <c r="W23" s="103">
        <f>W17/W19</f>
        <v>2.7141129588450523</v>
      </c>
      <c r="X23" s="285">
        <f>X17/X19</f>
        <v>2.6939013124262634</v>
      </c>
    </row>
    <row r="24" spans="1:38" ht="30" customHeight="1" thickBot="1" x14ac:dyDescent="0.3"/>
    <row r="25" spans="1:38" ht="22.5" customHeight="1" x14ac:dyDescent="0.25">
      <c r="A25" s="331" t="s">
        <v>15</v>
      </c>
      <c r="B25" s="333">
        <v>2007</v>
      </c>
      <c r="C25" s="328">
        <v>2008</v>
      </c>
      <c r="D25" s="328">
        <v>2009</v>
      </c>
      <c r="E25" s="328">
        <v>2010</v>
      </c>
      <c r="F25" s="328">
        <v>2011</v>
      </c>
      <c r="G25" s="328">
        <v>2012</v>
      </c>
      <c r="H25" s="328">
        <v>2013</v>
      </c>
      <c r="I25" s="328">
        <v>2014</v>
      </c>
      <c r="J25" s="328">
        <v>2015</v>
      </c>
      <c r="K25" s="341">
        <v>2016</v>
      </c>
      <c r="L25" s="337">
        <v>2017</v>
      </c>
      <c r="M25" s="328">
        <v>2018</v>
      </c>
      <c r="N25" s="328">
        <v>2019</v>
      </c>
      <c r="O25" s="335">
        <v>2020</v>
      </c>
      <c r="P25" s="335">
        <v>2021</v>
      </c>
      <c r="Q25" s="328">
        <v>2022</v>
      </c>
      <c r="R25" s="328">
        <v>2023</v>
      </c>
      <c r="S25" s="345">
        <v>2024</v>
      </c>
      <c r="T25" s="128" t="s">
        <v>49</v>
      </c>
      <c r="U25" s="339" t="str">
        <f>U14</f>
        <v>jan-ago</v>
      </c>
      <c r="V25" s="340"/>
      <c r="W25" s="343" t="s">
        <v>143</v>
      </c>
      <c r="X25" s="344"/>
    </row>
    <row r="26" spans="1:38" ht="31.5" customHeight="1" thickBot="1" x14ac:dyDescent="0.3">
      <c r="A26" s="332"/>
      <c r="B26" s="334"/>
      <c r="C26" s="330"/>
      <c r="D26" s="330"/>
      <c r="E26" s="330"/>
      <c r="F26" s="330"/>
      <c r="G26" s="330"/>
      <c r="H26" s="330"/>
      <c r="I26" s="330"/>
      <c r="J26" s="330"/>
      <c r="K26" s="342"/>
      <c r="L26" s="338"/>
      <c r="M26" s="330"/>
      <c r="N26" s="330"/>
      <c r="O26" s="336"/>
      <c r="P26" s="336"/>
      <c r="Q26" s="330"/>
      <c r="R26" s="330"/>
      <c r="S26" s="346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set 2023 a ago 2024</v>
      </c>
      <c r="X26" s="298" t="str">
        <f>X4</f>
        <v>set 2024 a ago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4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557691.90200000012</v>
      </c>
      <c r="T28" s="100"/>
      <c r="U28" s="115">
        <v>357730.6540000001</v>
      </c>
      <c r="V28" s="147">
        <v>348217.21999999991</v>
      </c>
      <c r="W28" s="112">
        <v>531245.36499999999</v>
      </c>
      <c r="X28" s="147">
        <v>548178.46799999976</v>
      </c>
    </row>
    <row r="29" spans="1:38" ht="27.75" customHeight="1" thickBot="1" x14ac:dyDescent="0.3">
      <c r="A29" s="114" t="s">
        <v>54</v>
      </c>
      <c r="B29" s="275"/>
      <c r="C29" s="276">
        <f t="shared" ref="C29:Q29" si="23">(C28-B28)/B28</f>
        <v>6.3491251811589565E-3</v>
      </c>
      <c r="D29" s="276">
        <f t="shared" si="23"/>
        <v>-2.5351041341628616E-2</v>
      </c>
      <c r="E29" s="276">
        <f t="shared" si="23"/>
        <v>0.14232124040801208</v>
      </c>
      <c r="F29" s="276">
        <f t="shared" si="23"/>
        <v>0.16522017339726491</v>
      </c>
      <c r="G29" s="276">
        <f t="shared" si="23"/>
        <v>0.11849348127885141</v>
      </c>
      <c r="H29" s="276">
        <f t="shared" si="23"/>
        <v>5.296421056115299E-2</v>
      </c>
      <c r="I29" s="276">
        <f t="shared" si="23"/>
        <v>1.9591998746035993E-2</v>
      </c>
      <c r="J29" s="276">
        <f t="shared" si="23"/>
        <v>-1.7803184510057374E-2</v>
      </c>
      <c r="K29" s="287">
        <f t="shared" si="23"/>
        <v>-6.6755691727534677E-2</v>
      </c>
      <c r="L29" s="277">
        <f t="shared" si="23"/>
        <v>0.14679340175955716</v>
      </c>
      <c r="M29" s="276">
        <f t="shared" si="23"/>
        <v>3.1169571012153018E-2</v>
      </c>
      <c r="N29" s="276">
        <f t="shared" si="23"/>
        <v>5.2964042161944717E-2</v>
      </c>
      <c r="O29" s="276">
        <f t="shared" si="23"/>
        <v>0.26823197519276548</v>
      </c>
      <c r="P29" s="276">
        <f t="shared" si="23"/>
        <v>7.7338249378292354E-2</v>
      </c>
      <c r="Q29" s="276">
        <f t="shared" si="23"/>
        <v>4.5810259040420201E-2</v>
      </c>
      <c r="R29" s="276">
        <f>(R28-Q28)/Q28</f>
        <v>-1.1062740827379666E-3</v>
      </c>
      <c r="S29" s="278">
        <f t="shared" ref="S29" si="24">(S28-R28)/R28</f>
        <v>7.2029527685765815E-2</v>
      </c>
      <c r="U29" s="118"/>
      <c r="V29" s="278">
        <f>(V28-U28)/U28</f>
        <v>-2.6593846218166645E-2</v>
      </c>
      <c r="X29" s="278">
        <f>(X28-W28)/W28</f>
        <v>3.1874354329660404E-2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3334.4049999999993</v>
      </c>
      <c r="T30" s="100"/>
      <c r="U30" s="115">
        <v>1509.0509999999997</v>
      </c>
      <c r="V30" s="147">
        <v>1801.5790000000002</v>
      </c>
      <c r="W30" s="112">
        <v>2461.9529999999995</v>
      </c>
      <c r="X30" s="147">
        <v>3626.9329999999995</v>
      </c>
    </row>
    <row r="31" spans="1:38" ht="27.75" customHeight="1" thickBot="1" x14ac:dyDescent="0.3">
      <c r="A31" s="113" t="s">
        <v>54</v>
      </c>
      <c r="B31" s="116"/>
      <c r="C31" s="279">
        <f t="shared" ref="C31:Q31" si="25">(C30-B30)/B30</f>
        <v>0.28740195099069604</v>
      </c>
      <c r="D31" s="279">
        <f t="shared" si="25"/>
        <v>0.87424480625071677</v>
      </c>
      <c r="E31" s="279">
        <f t="shared" si="25"/>
        <v>-0.35240240164564085</v>
      </c>
      <c r="F31" s="279">
        <f t="shared" si="25"/>
        <v>0.30120319844880566</v>
      </c>
      <c r="G31" s="279">
        <f t="shared" si="25"/>
        <v>-0.12612648022085726</v>
      </c>
      <c r="H31" s="279">
        <f t="shared" si="25"/>
        <v>7.1660651760911652E-3</v>
      </c>
      <c r="I31" s="279">
        <f t="shared" si="25"/>
        <v>-1.9460888913914301E-2</v>
      </c>
      <c r="J31" s="279">
        <f t="shared" si="25"/>
        <v>0.17146393140729888</v>
      </c>
      <c r="K31" s="288">
        <f t="shared" si="25"/>
        <v>-5.2106064729437615E-2</v>
      </c>
      <c r="L31" s="280">
        <f t="shared" si="25"/>
        <v>-8.4124648923364909E-2</v>
      </c>
      <c r="M31" s="279">
        <f t="shared" si="25"/>
        <v>0.28764018691588777</v>
      </c>
      <c r="N31" s="279">
        <f t="shared" si="25"/>
        <v>0.10676256403742751</v>
      </c>
      <c r="O31" s="279">
        <f t="shared" si="25"/>
        <v>0.30345145589616501</v>
      </c>
      <c r="P31" s="279">
        <f t="shared" si="25"/>
        <v>0.25973041103931305</v>
      </c>
      <c r="Q31" s="279">
        <f t="shared" si="25"/>
        <v>0.15038655327936848</v>
      </c>
      <c r="R31" s="279">
        <f t="shared" ref="R31" si="26">(R30-Q30)/Q30</f>
        <v>-2.5093665466012785E-2</v>
      </c>
      <c r="S31" s="281">
        <f t="shared" ref="S31" si="27">(S30-R30)/R30</f>
        <v>0.23690171127231785</v>
      </c>
      <c r="T31" s="10"/>
      <c r="U31" s="116"/>
      <c r="V31" s="281">
        <f>(V30-U30)/U30</f>
        <v>0.19384898190982314</v>
      </c>
      <c r="W31" s="299"/>
      <c r="X31" s="281">
        <f>(X30-W30)/W30</f>
        <v>0.47319343626787363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82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554357.49700000009</v>
      </c>
      <c r="U32" s="117">
        <f>U28-U30</f>
        <v>356221.60300000012</v>
      </c>
      <c r="V32" s="140">
        <f>V28-V30</f>
        <v>346415.64099999989</v>
      </c>
      <c r="W32" s="119">
        <f>W28-W30</f>
        <v>528783.41200000001</v>
      </c>
      <c r="X32" s="140">
        <f>X28-X30</f>
        <v>544551.5349999998</v>
      </c>
    </row>
    <row r="33" spans="1:24" ht="27.75" customHeight="1" thickBot="1" x14ac:dyDescent="0.3">
      <c r="A33" s="113" t="s">
        <v>54</v>
      </c>
      <c r="B33" s="116"/>
      <c r="C33" s="279">
        <f t="shared" ref="C33:P33" si="31">(C32-B32)/B32</f>
        <v>5.5526611102788507E-3</v>
      </c>
      <c r="D33" s="279">
        <f t="shared" si="31"/>
        <v>-2.8614927619427914E-2</v>
      </c>
      <c r="E33" s="279">
        <f t="shared" si="31"/>
        <v>0.14578450068944299</v>
      </c>
      <c r="F33" s="279">
        <f t="shared" si="31"/>
        <v>0.16468213973091064</v>
      </c>
      <c r="G33" s="279">
        <f t="shared" si="31"/>
        <v>0.11957480157177182</v>
      </c>
      <c r="H33" s="279">
        <f t="shared" si="31"/>
        <v>5.3122228290059179E-2</v>
      </c>
      <c r="I33" s="279">
        <f t="shared" si="31"/>
        <v>1.972086327223908E-2</v>
      </c>
      <c r="J33" s="279">
        <f t="shared" si="31"/>
        <v>-1.840372045864307E-2</v>
      </c>
      <c r="K33" s="288">
        <f t="shared" si="31"/>
        <v>-6.6811165337708145E-2</v>
      </c>
      <c r="L33" s="280">
        <f t="shared" si="31"/>
        <v>0.14768159600819714</v>
      </c>
      <c r="M33" s="279">
        <f t="shared" si="31"/>
        <v>3.038233918806384E-2</v>
      </c>
      <c r="N33" s="279">
        <f t="shared" si="31"/>
        <v>5.2757679326149283E-2</v>
      </c>
      <c r="O33" s="279">
        <f t="shared" si="31"/>
        <v>0.26808994844751732</v>
      </c>
      <c r="P33" s="279">
        <f t="shared" si="31"/>
        <v>7.6582220894047232E-2</v>
      </c>
      <c r="Q33" s="279">
        <f t="shared" ref="Q33" si="32">(Q32-P32)/P32</f>
        <v>4.5303039885306998E-2</v>
      </c>
      <c r="R33" s="279">
        <f t="shared" ref="R33" si="33">(R32-Q32)/Q32</f>
        <v>-9.782336884998188E-4</v>
      </c>
      <c r="S33" s="281">
        <f t="shared" ref="S33" si="34">(S32-R32)/R32</f>
        <v>7.1170713295288804E-2</v>
      </c>
      <c r="T33" s="10"/>
      <c r="U33" s="116"/>
      <c r="V33" s="281">
        <f>(V32-U32)/U32</f>
        <v>-2.7527701625665386E-2</v>
      </c>
      <c r="W33" s="299"/>
      <c r="X33" s="281">
        <f>(X32-W32)/W32</f>
        <v>2.9819624901546247E-2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237.05670252363913</v>
      </c>
      <c r="V34" s="285">
        <f>(V28/V30)</f>
        <v>193.28445768961555</v>
      </c>
    </row>
    <row r="36" spans="1:24" x14ac:dyDescent="0.25">
      <c r="A36" s="3" t="s">
        <v>70</v>
      </c>
    </row>
  </sheetData>
  <mergeCells count="63"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Y1" zoomScale="148" zoomScaleNormal="148" workbookViewId="0">
      <selection activeCell="AF15" sqref="AF15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N3" s="119"/>
      <c r="O3" s="119"/>
      <c r="P3" s="119"/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2" t="s">
        <v>3</v>
      </c>
      <c r="B4" s="354" t="s">
        <v>72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57" t="s">
        <v>149</v>
      </c>
      <c r="T4" s="355" t="s">
        <v>3</v>
      </c>
      <c r="U4" s="347" t="s">
        <v>72</v>
      </c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9"/>
      <c r="AK4" s="350" t="s">
        <v>149</v>
      </c>
      <c r="AM4" s="347" t="s">
        <v>72</v>
      </c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9"/>
      <c r="BC4" s="350" t="s">
        <v>149</v>
      </c>
    </row>
    <row r="5" spans="1:58" ht="20.100000000000001" customHeight="1" thickBot="1" x14ac:dyDescent="0.3">
      <c r="A5" s="353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358"/>
      <c r="T5" s="356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1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51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61">
        <f>(IF(Q7="","",((Q7-P7)/P7)))</f>
        <v>0.12564906435432599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66227.470000000059</v>
      </c>
      <c r="AJ7" s="112">
        <v>68179.258000000133</v>
      </c>
      <c r="AK7" s="61">
        <f>IF(AJ7="","",(AJ7-AI7)/AI7)</f>
        <v>2.9470973298543209E-2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>(AI7/P7)*10</f>
        <v>2.9892830357507227</v>
      </c>
      <c r="BB7" s="156">
        <f>IF(AJ7="","",(AJ7/Q7)*10)</f>
        <v>2.733871695655262</v>
      </c>
      <c r="BC7" s="61">
        <f t="shared" ref="BC7:BC23" si="14">IF(BB7="","",(BB7-BA7)/BA7)</f>
        <v>-8.5442340869310573E-2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52">
        <f t="shared" ref="R8:R18" si="15">(IF(Q8="","",((Q8-P8)/P8)))</f>
        <v>0.10387641038530913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72469.30000000009</v>
      </c>
      <c r="AJ8" s="119">
        <v>74843.643999999986</v>
      </c>
      <c r="AK8" s="52">
        <f t="shared" ref="AK8:AK23" si="16">IF(AJ8="","",(AJ8-AI8)/AI8)</f>
        <v>3.2763446038527932E-2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ref="BA8:BA19" si="17">(AI8/P8)*10</f>
        <v>2.7937579896776157</v>
      </c>
      <c r="BB8" s="157">
        <f t="shared" ref="BB8:BB23" si="18">IF(AJ8="","",(AJ8/Q8)*10)</f>
        <v>2.6137809465554307</v>
      </c>
      <c r="BC8" s="52">
        <f t="shared" si="14"/>
        <v>-6.4421128740271935E-2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52">
        <f t="shared" si="15"/>
        <v>7.5462551678627549E-3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78377.244000000195</v>
      </c>
      <c r="AJ9" s="119">
        <v>74051.205999999976</v>
      </c>
      <c r="AK9" s="52">
        <f t="shared" si="16"/>
        <v>-5.5195076775093138E-2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7"/>
        <v>2.7773562734916917</v>
      </c>
      <c r="BB9" s="157">
        <f t="shared" si="18"/>
        <v>2.6044063657477921</v>
      </c>
      <c r="BC9" s="52">
        <f t="shared" si="14"/>
        <v>-6.2271415948544129E-2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284485.55999999988</v>
      </c>
      <c r="R10" s="52">
        <f t="shared" si="15"/>
        <v>-0.11539756517689832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85848.440999999832</v>
      </c>
      <c r="AJ10" s="119">
        <v>76739.865999999936</v>
      </c>
      <c r="AK10" s="52">
        <f t="shared" si="16"/>
        <v>-0.10610064543862728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7"/>
        <v>2.6694409352224158</v>
      </c>
      <c r="BB10" s="157">
        <f t="shared" si="18"/>
        <v>2.6974959994454539</v>
      </c>
      <c r="BC10" s="52">
        <f t="shared" si="14"/>
        <v>1.050971529388817E-2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306293.24000000011</v>
      </c>
      <c r="Q11" s="154">
        <v>326538.17000000016</v>
      </c>
      <c r="R11" s="52">
        <f t="shared" si="15"/>
        <v>6.6096561582619465E-2</v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80938.011000000202</v>
      </c>
      <c r="AJ11" s="119">
        <v>84608.095000000118</v>
      </c>
      <c r="AK11" s="52">
        <f t="shared" si="16"/>
        <v>4.5344380899104454E-2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7"/>
        <v>2.6425007290399281</v>
      </c>
      <c r="BB11" s="157">
        <f t="shared" si="18"/>
        <v>2.5910629376038976</v>
      </c>
      <c r="BC11" s="52">
        <f t="shared" si="14"/>
        <v>-1.9465573224162855E-2</v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276915.72999999952</v>
      </c>
      <c r="Q12" s="154">
        <v>283618.25000000058</v>
      </c>
      <c r="R12" s="52">
        <f t="shared" si="15"/>
        <v>2.4204186594965472E-2</v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72516.952000000048</v>
      </c>
      <c r="AJ12" s="119">
        <v>76347.534000000087</v>
      </c>
      <c r="AK12" s="52">
        <f t="shared" si="16"/>
        <v>5.282326262140797E-2</v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7"/>
        <v>2.6187371876635601</v>
      </c>
      <c r="BB12" s="157">
        <f t="shared" si="18"/>
        <v>2.6919118921296468</v>
      </c>
      <c r="BC12" s="52">
        <f t="shared" si="14"/>
        <v>2.7942744621644599E-2</v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333986.91000000073</v>
      </c>
      <c r="Q13" s="154">
        <v>341088.19000000006</v>
      </c>
      <c r="R13" s="52">
        <f t="shared" si="15"/>
        <v>2.1262150663327834E-2</v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91039.436000000045</v>
      </c>
      <c r="AJ13" s="119">
        <v>90941.043000000034</v>
      </c>
      <c r="AK13" s="52">
        <f t="shared" si="16"/>
        <v>-1.0807733914345746E-3</v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7"/>
        <v>2.7258384467822361</v>
      </c>
      <c r="BB13" s="157">
        <f t="shared" si="18"/>
        <v>2.6662032185869586</v>
      </c>
      <c r="BC13" s="52">
        <f t="shared" si="14"/>
        <v>-2.1877755912378043E-2</v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262177.63000000006</v>
      </c>
      <c r="Q14" s="154">
        <v>247112.77999999965</v>
      </c>
      <c r="R14" s="52">
        <f t="shared" si="15"/>
        <v>-5.7460470597740967E-2</v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68952.826999999874</v>
      </c>
      <c r="AJ14" s="119">
        <v>64378.186000000023</v>
      </c>
      <c r="AK14" s="52">
        <f t="shared" si="16"/>
        <v>-6.6344502452377455E-2</v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7"/>
        <v>2.6300042074527812</v>
      </c>
      <c r="BB14" s="157">
        <f t="shared" si="18"/>
        <v>2.6052147525514506</v>
      </c>
      <c r="BC14" s="52">
        <f t="shared" si="14"/>
        <v>-9.4256331724045812E-3</v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253800.33999999976</v>
      </c>
      <c r="Q15" s="154"/>
      <c r="R15" s="52" t="str">
        <f t="shared" si="15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79762.330999999933</v>
      </c>
      <c r="AJ15" s="119"/>
      <c r="AK15" s="52" t="str">
        <f t="shared" si="16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7"/>
        <v>3.1427196275623586</v>
      </c>
      <c r="BB15" s="157" t="str">
        <f t="shared" si="18"/>
        <v/>
      </c>
      <c r="BC15" s="52" t="str">
        <f t="shared" si="14"/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340111.73000000016</v>
      </c>
      <c r="Q16" s="154"/>
      <c r="R16" s="52" t="str">
        <f t="shared" si="15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108964.868</v>
      </c>
      <c r="AJ16" s="119"/>
      <c r="AK16" s="52" t="str">
        <f t="shared" si="16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7"/>
        <v>3.2037962348431783</v>
      </c>
      <c r="BB16" s="157" t="str">
        <f t="shared" si="18"/>
        <v/>
      </c>
      <c r="BC16" s="52" t="str">
        <f t="shared" si="14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295483.50000000035</v>
      </c>
      <c r="Q17" s="154"/>
      <c r="R17" s="52" t="str">
        <f t="shared" si="15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91560.633000000089</v>
      </c>
      <c r="AJ17" s="119"/>
      <c r="AK17" s="52" t="str">
        <f t="shared" si="16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7"/>
        <v>3.0986716009523367</v>
      </c>
      <c r="BB17" s="157" t="str">
        <f t="shared" si="18"/>
        <v/>
      </c>
      <c r="BC17" s="52" t="str">
        <f t="shared" si="14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215837.9100000005</v>
      </c>
      <c r="Q18" s="154"/>
      <c r="R18" s="52" t="str">
        <f t="shared" si="15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67355.897999999972</v>
      </c>
      <c r="AJ18" s="119"/>
      <c r="AK18" s="52" t="str">
        <f t="shared" si="16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7"/>
        <v>3.1206704142010926</v>
      </c>
      <c r="BB18" s="157" t="str">
        <f t="shared" si="18"/>
        <v/>
      </c>
      <c r="BC18" s="52" t="str">
        <f t="shared" si="14"/>
        <v/>
      </c>
      <c r="BF18" s="105"/>
    </row>
    <row r="19" spans="1:58" ht="20.100000000000001" customHeight="1" thickBot="1" x14ac:dyDescent="0.3">
      <c r="A19" s="201" t="s">
        <v>178</v>
      </c>
      <c r="B19" s="167">
        <f>SUM(B7:B14)</f>
        <v>1661693.5599999998</v>
      </c>
      <c r="C19" s="322">
        <f t="shared" ref="C19:Q19" si="19">SUM(C7:C14)</f>
        <v>1919235.2400000002</v>
      </c>
      <c r="D19" s="168">
        <f t="shared" si="19"/>
        <v>2104126.7699999996</v>
      </c>
      <c r="E19" s="168">
        <f t="shared" si="19"/>
        <v>1963488.5999999996</v>
      </c>
      <c r="F19" s="168">
        <f t="shared" si="19"/>
        <v>1759179.2799999998</v>
      </c>
      <c r="G19" s="168">
        <f t="shared" si="19"/>
        <v>1797865.01</v>
      </c>
      <c r="H19" s="168">
        <f t="shared" si="19"/>
        <v>1760850.7099999995</v>
      </c>
      <c r="I19" s="168">
        <f t="shared" si="19"/>
        <v>1855216.8600000003</v>
      </c>
      <c r="J19" s="168">
        <f t="shared" si="19"/>
        <v>1970209.4699999997</v>
      </c>
      <c r="K19" s="168">
        <f t="shared" si="19"/>
        <v>1887961.1099999999</v>
      </c>
      <c r="L19" s="168">
        <f t="shared" si="19"/>
        <v>1981394.3799999992</v>
      </c>
      <c r="M19" s="168">
        <f t="shared" si="19"/>
        <v>2155134.0499999998</v>
      </c>
      <c r="N19" s="168">
        <f t="shared" si="19"/>
        <v>2095417.2999999996</v>
      </c>
      <c r="O19" s="168">
        <f t="shared" si="19"/>
        <v>2143748.17</v>
      </c>
      <c r="P19" s="168">
        <f t="shared" si="19"/>
        <v>2264118.3699999996</v>
      </c>
      <c r="Q19" s="311">
        <f t="shared" si="19"/>
        <v>2302903.0500000007</v>
      </c>
      <c r="R19" s="165">
        <f>(Q19-P19)/P19</f>
        <v>1.7130146777617952E-2</v>
      </c>
      <c r="S19" s="171"/>
      <c r="T19" s="170"/>
      <c r="U19" s="167">
        <f>SUM(U7:U14)</f>
        <v>360442.56600000011</v>
      </c>
      <c r="V19" s="323">
        <f t="shared" ref="V19:AJ19" si="20">SUM(V7:V14)</f>
        <v>383657.66499999992</v>
      </c>
      <c r="W19" s="323">
        <f t="shared" si="20"/>
        <v>413522.57699999993</v>
      </c>
      <c r="X19" s="323">
        <f t="shared" si="20"/>
        <v>425207.79300000024</v>
      </c>
      <c r="Y19" s="323">
        <f t="shared" si="20"/>
        <v>422160.57599999988</v>
      </c>
      <c r="Z19" s="323">
        <f t="shared" si="20"/>
        <v>441666.95600000001</v>
      </c>
      <c r="AA19" s="323">
        <f t="shared" si="20"/>
        <v>425101.49700000003</v>
      </c>
      <c r="AB19" s="323">
        <f t="shared" si="20"/>
        <v>463467.13999999996</v>
      </c>
      <c r="AC19" s="323">
        <f t="shared" si="20"/>
        <v>492745.90299999999</v>
      </c>
      <c r="AD19" s="323">
        <f t="shared" si="20"/>
        <v>496589.08899999998</v>
      </c>
      <c r="AE19" s="323">
        <f t="shared" si="20"/>
        <v>514535.10299999977</v>
      </c>
      <c r="AF19" s="323">
        <f t="shared" si="20"/>
        <v>581908.41400000011</v>
      </c>
      <c r="AG19" s="323">
        <f t="shared" si="20"/>
        <v>583111.65700000024</v>
      </c>
      <c r="AH19" s="323">
        <f t="shared" si="20"/>
        <v>602135.16200000024</v>
      </c>
      <c r="AI19" s="323">
        <f t="shared" si="20"/>
        <v>616369.68100000033</v>
      </c>
      <c r="AJ19" s="169">
        <f t="shared" si="20"/>
        <v>610088.83200000029</v>
      </c>
      <c r="AK19" s="61">
        <f t="shared" si="16"/>
        <v>-1.0190068060794253E-2</v>
      </c>
      <c r="AM19" s="172">
        <f t="shared" si="0"/>
        <v>2.1691277782890377</v>
      </c>
      <c r="AN19" s="173">
        <f t="shared" si="1"/>
        <v>1.9990132371683622</v>
      </c>
      <c r="AO19" s="173">
        <f t="shared" si="2"/>
        <v>1.9652930749985185</v>
      </c>
      <c r="AP19" s="173">
        <f t="shared" si="3"/>
        <v>2.1655730163139237</v>
      </c>
      <c r="AQ19" s="173">
        <f t="shared" si="4"/>
        <v>2.3997586874715799</v>
      </c>
      <c r="AR19" s="173">
        <f t="shared" si="5"/>
        <v>2.456619120698055</v>
      </c>
      <c r="AS19" s="173">
        <f t="shared" si="6"/>
        <v>2.4141825004574078</v>
      </c>
      <c r="AT19" s="173">
        <f t="shared" si="7"/>
        <v>2.4981830965033374</v>
      </c>
      <c r="AU19" s="173">
        <f t="shared" si="8"/>
        <v>2.500982309256691</v>
      </c>
      <c r="AV19" s="173">
        <f t="shared" si="9"/>
        <v>2.630292998990853</v>
      </c>
      <c r="AW19" s="173">
        <f t="shared" si="10"/>
        <v>2.5968333623718061</v>
      </c>
      <c r="AX19" s="173">
        <f t="shared" si="11"/>
        <v>2.7001031049553514</v>
      </c>
      <c r="AY19" s="173">
        <f t="shared" si="12"/>
        <v>2.7827948972264394</v>
      </c>
      <c r="AZ19" s="173">
        <f t="shared" si="13"/>
        <v>2.8087961563134551</v>
      </c>
      <c r="BA19" s="156">
        <f t="shared" si="17"/>
        <v>2.7223385895676486</v>
      </c>
      <c r="BB19" s="173">
        <f t="shared" si="18"/>
        <v>2.649216309822509</v>
      </c>
      <c r="BC19" s="61">
        <f t="shared" si="14"/>
        <v>-2.6860097427026015E-2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:P20" si="22">SUM(O7:O9)</f>
        <v>747401.82999999961</v>
      </c>
      <c r="P20" s="154">
        <f t="shared" si="22"/>
        <v>763147.77999999945</v>
      </c>
      <c r="Q20" s="154">
        <f t="shared" si="21"/>
        <v>820060.10000000033</v>
      </c>
      <c r="R20" s="61">
        <f>IF(Q20="","",(Q20-P20)/P20)</f>
        <v>7.4575752549527072E-2</v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217074.01400000032</v>
      </c>
      <c r="AJ20" s="119">
        <f>IF(AJ9="","",SUM(AJ7:AJ9))</f>
        <v>217074.10800000009</v>
      </c>
      <c r="AK20" s="61">
        <f t="shared" si="16"/>
        <v>4.3303202463950192E-7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2.8444558143116194</v>
      </c>
      <c r="BB20" s="156">
        <f t="shared" si="18"/>
        <v>2.6470512100271675</v>
      </c>
      <c r="BC20" s="61">
        <f t="shared" si="14"/>
        <v>-6.9399778787643224E-2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:P21" si="26">SUM(O10:O12)</f>
        <v>832278.08000000007</v>
      </c>
      <c r="P21" s="154">
        <f t="shared" si="26"/>
        <v>904806.0499999997</v>
      </c>
      <c r="Q21" s="154">
        <f>IF(Q13="","",SUM(Q10:Q12))</f>
        <v>894641.98000000056</v>
      </c>
      <c r="R21" s="52">
        <f t="shared" ref="R21:R23" si="27">IF(Q21="","",(Q21-P21)/P21)</f>
        <v>-1.1233424002855791E-2</v>
      </c>
      <c r="T21" s="109" t="s">
        <v>86</v>
      </c>
      <c r="U21" s="117">
        <f t="shared" ref="U21:AI21" si="28">SUM(U10:U12)</f>
        <v>139067.76800000004</v>
      </c>
      <c r="V21" s="154">
        <f t="shared" si="28"/>
        <v>148853.359</v>
      </c>
      <c r="W21" s="154">
        <f t="shared" si="28"/>
        <v>154274.67400000006</v>
      </c>
      <c r="X21" s="154">
        <f t="shared" si="28"/>
        <v>163160.30300000007</v>
      </c>
      <c r="Y21" s="154">
        <f t="shared" si="28"/>
        <v>160986.291</v>
      </c>
      <c r="Z21" s="154">
        <f t="shared" si="28"/>
        <v>173530.01899999991</v>
      </c>
      <c r="AA21" s="154">
        <f t="shared" si="28"/>
        <v>163064.24500000002</v>
      </c>
      <c r="AB21" s="154">
        <f t="shared" si="28"/>
        <v>184238.13600000006</v>
      </c>
      <c r="AC21" s="154">
        <f t="shared" si="28"/>
        <v>191848.58100000001</v>
      </c>
      <c r="AD21" s="154">
        <f t="shared" si="28"/>
        <v>185481.71500000003</v>
      </c>
      <c r="AE21" s="154">
        <f t="shared" si="28"/>
        <v>184152.50399999987</v>
      </c>
      <c r="AF21" s="154">
        <f t="shared" si="28"/>
        <v>229727.8189999999</v>
      </c>
      <c r="AG21" s="154">
        <f t="shared" si="28"/>
        <v>219493.56100000002</v>
      </c>
      <c r="AH21" s="154">
        <f t="shared" ref="AH21" si="29">SUM(AH10:AH12)</f>
        <v>236814.40700000006</v>
      </c>
      <c r="AI21" s="154">
        <f t="shared" si="28"/>
        <v>239303.4040000001</v>
      </c>
      <c r="AJ21" s="119">
        <f>IF(AJ12="","",SUM(AJ10:AJ12))</f>
        <v>237695.49500000017</v>
      </c>
      <c r="AK21" s="52">
        <f t="shared" si="16"/>
        <v>-6.7191229757848584E-3</v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2.6448033144782817</v>
      </c>
      <c r="BB21" s="157">
        <f t="shared" si="18"/>
        <v>2.6568783973226924</v>
      </c>
      <c r="BC21" s="52">
        <f t="shared" si="14"/>
        <v>4.565588215315994E-3</v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P22" si="31">SUM(O13:O15)</f>
        <v>830495.60000000009</v>
      </c>
      <c r="P22" s="154">
        <f t="shared" si="31"/>
        <v>849964.88000000047</v>
      </c>
      <c r="Q22" s="154" t="str">
        <f>IF(Q15="","",SUM(Q13:Q15))</f>
        <v/>
      </c>
      <c r="R22" s="52" t="str">
        <f t="shared" si="27"/>
        <v/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239754.59399999987</v>
      </c>
      <c r="AJ22" s="119" t="str">
        <f>IF(AJ15="","",SUM(AJ13:AJ15))</f>
        <v/>
      </c>
      <c r="AK22" s="52" t="str">
        <f t="shared" si="16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2.8207588294706918</v>
      </c>
      <c r="BB22" s="157" t="str">
        <f t="shared" si="18"/>
        <v/>
      </c>
      <c r="BC22" s="52" t="str">
        <f t="shared" si="14"/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P23" si="35">SUM(O16:O18)</f>
        <v>779776.2899999998</v>
      </c>
      <c r="P23" s="155">
        <f t="shared" si="35"/>
        <v>851433.14000000095</v>
      </c>
      <c r="Q23" s="155" t="str">
        <f>IF(Q18="","",(SUM(Q16:Q18)))</f>
        <v/>
      </c>
      <c r="R23" s="55" t="str">
        <f t="shared" si="27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267881.39900000009</v>
      </c>
      <c r="AJ23" s="123" t="str">
        <f>IF(AJ18="","",SUM(AJ16:AJ18))</f>
        <v/>
      </c>
      <c r="AK23" s="55" t="str">
        <f t="shared" si="16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si="38"/>
        <v>3.126856652694582</v>
      </c>
      <c r="BA23" s="158">
        <f t="shared" si="38"/>
        <v>3.146241159934176</v>
      </c>
      <c r="BB23" s="158" t="str">
        <f t="shared" si="18"/>
        <v/>
      </c>
      <c r="BC23" s="55" t="str">
        <f t="shared" si="14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52" t="s">
        <v>2</v>
      </c>
      <c r="B26" s="354" t="s">
        <v>72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50" t="s">
        <v>149</v>
      </c>
      <c r="T26" s="355" t="s">
        <v>3</v>
      </c>
      <c r="U26" s="347" t="s">
        <v>72</v>
      </c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9"/>
      <c r="AK26" s="350" t="s">
        <v>149</v>
      </c>
      <c r="AM26" s="347" t="s">
        <v>72</v>
      </c>
      <c r="AN26" s="348"/>
      <c r="AO26" s="348"/>
      <c r="AP26" s="348"/>
      <c r="AQ26" s="348"/>
      <c r="AR26" s="348"/>
      <c r="AS26" s="348"/>
      <c r="AT26" s="348"/>
      <c r="AU26" s="348"/>
      <c r="AV26" s="348"/>
      <c r="AW26" s="348"/>
      <c r="AX26" s="348"/>
      <c r="AY26" s="348"/>
      <c r="AZ26" s="348"/>
      <c r="BA26" s="348"/>
      <c r="BB26" s="349"/>
      <c r="BC26" s="350" t="str">
        <f>AK26</f>
        <v>D       2025/2024</v>
      </c>
      <c r="BF26" s="105"/>
    </row>
    <row r="27" spans="1:58" ht="20.100000000000001" customHeight="1" thickBot="1" x14ac:dyDescent="0.3">
      <c r="A27" s="353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265">
        <v>2025</v>
      </c>
      <c r="R27" s="351"/>
      <c r="T27" s="356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1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51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99971.11000000003</v>
      </c>
      <c r="Q29" s="153">
        <v>113553.34999999995</v>
      </c>
      <c r="R29" s="61">
        <f>IF(Q29="","",(Q29-P29)/P29)</f>
        <v>0.13586165043080861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29052.252000000044</v>
      </c>
      <c r="AJ29" s="112">
        <v>30523.398000000034</v>
      </c>
      <c r="AK29" s="61">
        <f>(AJ29-AI29)/AI29</f>
        <v>5.0637933334737269E-2</v>
      </c>
      <c r="AM29" s="197">
        <f t="shared" ref="AM29:AM38" si="39">(U29/B29)*10</f>
        <v>2.7191842704023532</v>
      </c>
      <c r="AN29" s="156">
        <f t="shared" ref="AN29:AN38" si="40">(V29/C29)*10</f>
        <v>2.7800309700828514</v>
      </c>
      <c r="AO29" s="156">
        <f t="shared" ref="AO29:AO38" si="41">(W29/D29)*10</f>
        <v>1.9785027216642543</v>
      </c>
      <c r="AP29" s="156">
        <f t="shared" ref="AP29:AP38" si="42">(X29/E29)*10</f>
        <v>2.1318199900464254</v>
      </c>
      <c r="AQ29" s="156">
        <f t="shared" ref="AQ29:AQ38" si="43">(Y29/F29)*10</f>
        <v>2.8836241613634588</v>
      </c>
      <c r="AR29" s="156">
        <f t="shared" ref="AR29:AR38" si="44">(Z29/G29)*10</f>
        <v>2.8113968285340656</v>
      </c>
      <c r="AS29" s="156">
        <f t="shared" ref="AS29:AS38" si="45">(AA29/H29)*10</f>
        <v>2.849648832409958</v>
      </c>
      <c r="AT29" s="156">
        <f t="shared" ref="AT29:AT38" si="46">(AB29/I29)*10</f>
        <v>2.7402501496381166</v>
      </c>
      <c r="AU29" s="156">
        <f t="shared" ref="AU29:AU38" si="47">(AC29/J29)*10</f>
        <v>2.5088253749107055</v>
      </c>
      <c r="AV29" s="156">
        <f t="shared" ref="AV29:AV38" si="48">(AD29/K29)*10</f>
        <v>2.713367743379365</v>
      </c>
      <c r="AW29" s="156">
        <f t="shared" ref="AW29:AW38" si="49">(AE29/L29)*10</f>
        <v>2.7634057686437541</v>
      </c>
      <c r="AX29" s="156">
        <f t="shared" ref="AX29:AX38" si="50">(AF29/M29)*10</f>
        <v>2.8185167159702846</v>
      </c>
      <c r="AY29" s="156">
        <f t="shared" ref="AY29:AY38" si="51">(AG29/N29)*10</f>
        <v>2.7810398942869212</v>
      </c>
      <c r="AZ29" s="156">
        <f t="shared" ref="AZ29:BB38" si="52">(AH29/O29)*10</f>
        <v>2.8049428744170504</v>
      </c>
      <c r="BA29" s="156">
        <f t="shared" si="52"/>
        <v>2.9060647621097768</v>
      </c>
      <c r="BB29" s="156">
        <f t="shared" si="52"/>
        <v>2.6880226783269756</v>
      </c>
      <c r="BC29" s="61">
        <f t="shared" ref="BC29:BC42" si="53">IF(BB29="","",(BB29-BA29)/BA29)</f>
        <v>-7.5030015375329981E-2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116909.72999999986</v>
      </c>
      <c r="Q30" s="154">
        <v>130686.72000000003</v>
      </c>
      <c r="R30" s="52">
        <f t="shared" ref="R30:R45" si="54">IF(Q30="","",(Q30-P30)/P30)</f>
        <v>0.11784297166711599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32092.275999999991</v>
      </c>
      <c r="AJ30" s="119">
        <v>32076.341999999986</v>
      </c>
      <c r="AK30" s="52">
        <f>IF(AJ30="","",(AJ30-AI30)/AI30)</f>
        <v>-4.965057635676805E-4</v>
      </c>
      <c r="AM30" s="198">
        <f t="shared" si="39"/>
        <v>2.7879398375187985</v>
      </c>
      <c r="AN30" s="157">
        <f t="shared" si="40"/>
        <v>2.0427271510143492</v>
      </c>
      <c r="AO30" s="157">
        <f t="shared" si="41"/>
        <v>2.0896835533292704</v>
      </c>
      <c r="AP30" s="157">
        <f t="shared" si="42"/>
        <v>1.9668833753855519</v>
      </c>
      <c r="AQ30" s="157">
        <f t="shared" si="43"/>
        <v>2.7208012815111413</v>
      </c>
      <c r="AR30" s="157">
        <f t="shared" si="44"/>
        <v>2.8186535496385967</v>
      </c>
      <c r="AS30" s="157">
        <f t="shared" si="45"/>
        <v>2.5500559099287456</v>
      </c>
      <c r="AT30" s="157">
        <f t="shared" si="46"/>
        <v>2.5589202711163801</v>
      </c>
      <c r="AU30" s="157">
        <f t="shared" si="47"/>
        <v>2.135369876877645</v>
      </c>
      <c r="AV30" s="157">
        <f t="shared" si="48"/>
        <v>2.795967218099392</v>
      </c>
      <c r="AW30" s="157">
        <f t="shared" si="49"/>
        <v>2.5867100565456687</v>
      </c>
      <c r="AX30" s="157">
        <f t="shared" si="50"/>
        <v>2.702163825618805</v>
      </c>
      <c r="AY30" s="157">
        <f t="shared" si="51"/>
        <v>2.8538574514087225</v>
      </c>
      <c r="AZ30" s="157">
        <f t="shared" si="52"/>
        <v>2.8045980686445504</v>
      </c>
      <c r="BA30" s="157">
        <f t="shared" si="52"/>
        <v>2.7450474823609659</v>
      </c>
      <c r="BB30" s="157">
        <f t="shared" si="52"/>
        <v>2.4544454096024433</v>
      </c>
      <c r="BC30" s="52">
        <f t="shared" si="53"/>
        <v>-0.10586413336230562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135113.55999999988</v>
      </c>
      <c r="Q31" s="154">
        <v>138721.73000000001</v>
      </c>
      <c r="R31" s="52">
        <f t="shared" si="54"/>
        <v>2.6704721569027805E-2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34052.204000000012</v>
      </c>
      <c r="AJ31" s="119">
        <v>34299.871999999981</v>
      </c>
      <c r="AK31" s="52">
        <f t="shared" ref="AK31:AK45" si="55">IF(AJ31="","",(AJ31-AI31)/AI31)</f>
        <v>7.2731856064285486E-3</v>
      </c>
      <c r="AM31" s="198">
        <f t="shared" si="39"/>
        <v>2.0964781146598703</v>
      </c>
      <c r="AN31" s="157">
        <f t="shared" si="40"/>
        <v>2.4308336581123937</v>
      </c>
      <c r="AO31" s="157">
        <f t="shared" si="41"/>
        <v>1.9152653234034593</v>
      </c>
      <c r="AP31" s="157">
        <f t="shared" si="42"/>
        <v>2.2929730300085991</v>
      </c>
      <c r="AQ31" s="157">
        <f t="shared" si="43"/>
        <v>2.7059927155303445</v>
      </c>
      <c r="AR31" s="157">
        <f t="shared" si="44"/>
        <v>2.7063088774745574</v>
      </c>
      <c r="AS31" s="157">
        <f t="shared" si="45"/>
        <v>2.0927770392969895</v>
      </c>
      <c r="AT31" s="157">
        <f t="shared" si="46"/>
        <v>2.8047938509619263</v>
      </c>
      <c r="AU31" s="157">
        <f t="shared" si="47"/>
        <v>2.691589892008329</v>
      </c>
      <c r="AV31" s="157">
        <f t="shared" si="48"/>
        <v>2.7142155595131729</v>
      </c>
      <c r="AW31" s="157">
        <f t="shared" si="49"/>
        <v>2.6248636127218381</v>
      </c>
      <c r="AX31" s="157">
        <f t="shared" si="50"/>
        <v>2.6944911272557897</v>
      </c>
      <c r="AY31" s="157">
        <f t="shared" si="51"/>
        <v>2.8176742788291529</v>
      </c>
      <c r="AZ31" s="157">
        <f t="shared" si="52"/>
        <v>2.7981723780518082</v>
      </c>
      <c r="BA31" s="157">
        <f t="shared" si="52"/>
        <v>2.5202654715041217</v>
      </c>
      <c r="BB31" s="157">
        <f t="shared" si="52"/>
        <v>2.4725666267281974</v>
      </c>
      <c r="BC31" s="52">
        <f t="shared" si="53"/>
        <v>-1.892611921848739E-2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147483.00000000015</v>
      </c>
      <c r="Q32" s="154">
        <v>146612.74999999988</v>
      </c>
      <c r="R32" s="52">
        <f t="shared" si="54"/>
        <v>-5.9006800783836851E-3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35430.791999999979</v>
      </c>
      <c r="AJ32" s="119">
        <v>35349.999000000033</v>
      </c>
      <c r="AK32" s="52">
        <f t="shared" si="55"/>
        <v>-2.2803046570324184E-3</v>
      </c>
      <c r="AM32" s="198">
        <f t="shared" si="39"/>
        <v>2.2914270225780289</v>
      </c>
      <c r="AN32" s="157">
        <f t="shared" si="40"/>
        <v>1.9145717289185553</v>
      </c>
      <c r="AO32" s="157">
        <f t="shared" si="41"/>
        <v>2.1035922277296368</v>
      </c>
      <c r="AP32" s="157">
        <f t="shared" si="42"/>
        <v>2.004869476200021</v>
      </c>
      <c r="AQ32" s="157">
        <f t="shared" si="43"/>
        <v>2.7051742263548508</v>
      </c>
      <c r="AR32" s="157">
        <f t="shared" si="44"/>
        <v>2.7930772105810764</v>
      </c>
      <c r="AS32" s="157">
        <f t="shared" si="45"/>
        <v>2.0109938298336294</v>
      </c>
      <c r="AT32" s="157">
        <f t="shared" si="46"/>
        <v>2.3678384891138591</v>
      </c>
      <c r="AU32" s="157">
        <f t="shared" si="47"/>
        <v>2.2640842936783332</v>
      </c>
      <c r="AV32" s="157">
        <f t="shared" si="48"/>
        <v>2.578341806144997</v>
      </c>
      <c r="AW32" s="157">
        <f t="shared" si="49"/>
        <v>2.6090495071464521</v>
      </c>
      <c r="AX32" s="157">
        <f t="shared" si="50"/>
        <v>2.6516092544009791</v>
      </c>
      <c r="AY32" s="157">
        <f t="shared" si="51"/>
        <v>2.6528187763991968</v>
      </c>
      <c r="AZ32" s="157">
        <f t="shared" si="52"/>
        <v>2.6880382267319995</v>
      </c>
      <c r="BA32" s="157">
        <f t="shared" si="52"/>
        <v>2.4023644759056939</v>
      </c>
      <c r="BB32" s="157">
        <f t="shared" si="52"/>
        <v>2.4111135627699545</v>
      </c>
      <c r="BC32" s="52">
        <f t="shared" si="53"/>
        <v>3.6418649010209634E-3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152707.30999999988</v>
      </c>
      <c r="Q33" s="154">
        <v>155880.07999999996</v>
      </c>
      <c r="R33" s="52">
        <f t="shared" si="54"/>
        <v>2.0776804987266681E-2</v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36279.495000000017</v>
      </c>
      <c r="AJ33" s="119">
        <v>39084.927000000003</v>
      </c>
      <c r="AK33" s="52">
        <f t="shared" si="55"/>
        <v>7.7328309007608426E-2</v>
      </c>
      <c r="AM33" s="198">
        <f t="shared" si="39"/>
        <v>2.4552842575993914</v>
      </c>
      <c r="AN33" s="157">
        <f t="shared" si="40"/>
        <v>2.2012427902355096</v>
      </c>
      <c r="AO33" s="157">
        <f t="shared" si="41"/>
        <v>1.8923654382954234</v>
      </c>
      <c r="AP33" s="157">
        <f t="shared" si="42"/>
        <v>2.3594416740317734</v>
      </c>
      <c r="AQ33" s="157">
        <f t="shared" si="43"/>
        <v>2.6818729356906932</v>
      </c>
      <c r="AR33" s="157">
        <f t="shared" si="44"/>
        <v>2.7474026310017368</v>
      </c>
      <c r="AS33" s="157">
        <f t="shared" si="45"/>
        <v>2.3909894211379137</v>
      </c>
      <c r="AT33" s="157">
        <f t="shared" si="46"/>
        <v>2.6441904855347453</v>
      </c>
      <c r="AU33" s="157">
        <f t="shared" si="47"/>
        <v>2.4025006171809284</v>
      </c>
      <c r="AV33" s="157">
        <f t="shared" si="48"/>
        <v>2.5432874794546838</v>
      </c>
      <c r="AW33" s="157">
        <f t="shared" si="49"/>
        <v>2.5567507968930014</v>
      </c>
      <c r="AX33" s="157">
        <f t="shared" si="50"/>
        <v>2.7072195800906469</v>
      </c>
      <c r="AY33" s="157">
        <f t="shared" si="51"/>
        <v>2.6754694876637215</v>
      </c>
      <c r="AZ33" s="157">
        <f t="shared" si="52"/>
        <v>2.6889600884413358</v>
      </c>
      <c r="BA33" s="157">
        <f t="shared" si="52"/>
        <v>2.3757536558007635</v>
      </c>
      <c r="BB33" s="157">
        <f t="shared" si="52"/>
        <v>2.5073714999376451</v>
      </c>
      <c r="BC33" s="52">
        <f t="shared" si="53"/>
        <v>5.54004594775711E-2</v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136448.87999999998</v>
      </c>
      <c r="Q34" s="154">
        <v>134038.04000000015</v>
      </c>
      <c r="R34" s="52">
        <f t="shared" si="54"/>
        <v>-1.7668448432847688E-2</v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32505.954999999998</v>
      </c>
      <c r="AJ34" s="119">
        <v>33578.583999999981</v>
      </c>
      <c r="AK34" s="52">
        <f t="shared" si="55"/>
        <v>3.299792299595513E-2</v>
      </c>
      <c r="AM34" s="198">
        <f t="shared" si="39"/>
        <v>2.1020165625234823</v>
      </c>
      <c r="AN34" s="157">
        <f t="shared" si="40"/>
        <v>1.7740098041642658</v>
      </c>
      <c r="AO34" s="157">
        <f t="shared" si="41"/>
        <v>2.354680177351006</v>
      </c>
      <c r="AP34" s="157">
        <f t="shared" si="42"/>
        <v>1.9712545810595916</v>
      </c>
      <c r="AQ34" s="157">
        <f t="shared" si="43"/>
        <v>2.5708010782503732</v>
      </c>
      <c r="AR34" s="157">
        <f t="shared" si="44"/>
        <v>2.691606613908089</v>
      </c>
      <c r="AS34" s="157">
        <f t="shared" si="45"/>
        <v>2.5245321454200687</v>
      </c>
      <c r="AT34" s="157">
        <f t="shared" si="46"/>
        <v>2.3212555829506831</v>
      </c>
      <c r="AU34" s="157">
        <f t="shared" si="47"/>
        <v>2.4196352167128494</v>
      </c>
      <c r="AV34" s="157">
        <f t="shared" si="48"/>
        <v>2.6077093653063175</v>
      </c>
      <c r="AW34" s="157">
        <f t="shared" si="49"/>
        <v>2.6111078111666934</v>
      </c>
      <c r="AX34" s="157">
        <f t="shared" si="50"/>
        <v>2.7174495870537294</v>
      </c>
      <c r="AY34" s="157">
        <f t="shared" si="51"/>
        <v>2.6468771860293314</v>
      </c>
      <c r="AZ34" s="157">
        <f t="shared" si="52"/>
        <v>2.6921494721951751</v>
      </c>
      <c r="BA34" s="157">
        <f t="shared" si="52"/>
        <v>2.3822808219459186</v>
      </c>
      <c r="BB34" s="157"/>
      <c r="BC34" s="52"/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131488.36999999994</v>
      </c>
      <c r="Q35" s="154">
        <v>125549.66000000012</v>
      </c>
      <c r="R35" s="52">
        <f t="shared" si="54"/>
        <v>-4.5165287241752408E-2</v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33866.552999999985</v>
      </c>
      <c r="AJ35" s="119">
        <v>33965.045000000013</v>
      </c>
      <c r="AK35" s="52">
        <f t="shared" si="55"/>
        <v>2.9082381073747754E-3</v>
      </c>
      <c r="AM35" s="198">
        <f t="shared" si="39"/>
        <v>2.5730718413288924</v>
      </c>
      <c r="AN35" s="157">
        <f t="shared" si="40"/>
        <v>2.1152117341675951</v>
      </c>
      <c r="AO35" s="157">
        <f t="shared" si="41"/>
        <v>2.0786182429808124</v>
      </c>
      <c r="AP35" s="157">
        <f t="shared" si="42"/>
        <v>2.2082312689324564</v>
      </c>
      <c r="AQ35" s="157">
        <f t="shared" si="43"/>
        <v>2.8364029516511247</v>
      </c>
      <c r="AR35" s="157">
        <f t="shared" si="44"/>
        <v>2.9159914494554884</v>
      </c>
      <c r="AS35" s="157">
        <f t="shared" si="45"/>
        <v>2.6482236092860245</v>
      </c>
      <c r="AT35" s="157">
        <f t="shared" si="46"/>
        <v>2.4414298807413699</v>
      </c>
      <c r="AU35" s="157">
        <f t="shared" si="47"/>
        <v>2.5776024338708856</v>
      </c>
      <c r="AV35" s="157">
        <f t="shared" si="48"/>
        <v>2.962909422884465</v>
      </c>
      <c r="AW35" s="157">
        <f t="shared" si="49"/>
        <v>2.6702840031607016</v>
      </c>
      <c r="AX35" s="157">
        <f t="shared" si="50"/>
        <v>2.9177581046988688</v>
      </c>
      <c r="AY35" s="157">
        <f t="shared" si="51"/>
        <v>2.6024694558995529</v>
      </c>
      <c r="AZ35" s="157">
        <f t="shared" si="52"/>
        <v>2.6894941599719639</v>
      </c>
      <c r="BA35" s="157">
        <f t="shared" si="52"/>
        <v>2.5756310615151747</v>
      </c>
      <c r="BB35" s="157"/>
      <c r="BC35" s="52"/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</v>
      </c>
      <c r="Q36" s="154">
        <v>84284.119999999966</v>
      </c>
      <c r="R36" s="52">
        <f t="shared" si="54"/>
        <v>-0.17900722395467297</v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25359.500000000025</v>
      </c>
      <c r="AJ36" s="119">
        <v>22993.444999999982</v>
      </c>
      <c r="AK36" s="52">
        <f t="shared" si="55"/>
        <v>-9.3300538259825372E-2</v>
      </c>
      <c r="AM36" s="198">
        <f t="shared" si="39"/>
        <v>2.596858038930463</v>
      </c>
      <c r="AN36" s="157">
        <f t="shared" si="40"/>
        <v>2.5390380338304137</v>
      </c>
      <c r="AO36" s="157">
        <f t="shared" si="41"/>
        <v>2.4369051446930676</v>
      </c>
      <c r="AP36" s="157">
        <f t="shared" si="42"/>
        <v>3.0047628823362675</v>
      </c>
      <c r="AQ36" s="157">
        <f t="shared" si="43"/>
        <v>2.8217482283915563</v>
      </c>
      <c r="AR36" s="157">
        <f t="shared" si="44"/>
        <v>3.0548593316653818</v>
      </c>
      <c r="AS36" s="157">
        <f t="shared" si="45"/>
        <v>2.4088946240090925</v>
      </c>
      <c r="AT36" s="157">
        <f t="shared" si="46"/>
        <v>2.4788911781300693</v>
      </c>
      <c r="AU36" s="157">
        <f t="shared" si="47"/>
        <v>2.6460630977752024</v>
      </c>
      <c r="AV36" s="157">
        <f t="shared" si="48"/>
        <v>2.7962553403787336</v>
      </c>
      <c r="AW36" s="157">
        <f t="shared" si="49"/>
        <v>2.8847610738564002</v>
      </c>
      <c r="AX36" s="157">
        <f t="shared" si="50"/>
        <v>2.8576564297455391</v>
      </c>
      <c r="AY36" s="157">
        <f t="shared" si="51"/>
        <v>2.6836987129770478</v>
      </c>
      <c r="AZ36" s="157">
        <f t="shared" si="52"/>
        <v>2.7439739186098122</v>
      </c>
      <c r="BA36" s="157">
        <f t="shared" si="52"/>
        <v>2.4702122184014614</v>
      </c>
      <c r="BB36" s="157"/>
      <c r="BC36" s="52"/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/>
      <c r="R37" s="52" t="str">
        <f t="shared" si="54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33978.916999999987</v>
      </c>
      <c r="AJ37" s="119"/>
      <c r="AK37" s="52" t="str">
        <f t="shared" si="55"/>
        <v/>
      </c>
      <c r="AM37" s="198">
        <f t="shared" si="39"/>
        <v>2.6609147163514684</v>
      </c>
      <c r="AN37" s="157">
        <f t="shared" si="40"/>
        <v>2.4477706740286518</v>
      </c>
      <c r="AO37" s="157">
        <f t="shared" si="41"/>
        <v>2.1417496349682335</v>
      </c>
      <c r="AP37" s="157">
        <f t="shared" si="42"/>
        <v>2.5106144445623939</v>
      </c>
      <c r="AQ37" s="157">
        <f t="shared" si="43"/>
        <v>3.1842521435822113</v>
      </c>
      <c r="AR37" s="157">
        <f t="shared" si="44"/>
        <v>3.3649454435831103</v>
      </c>
      <c r="AS37" s="157">
        <f t="shared" si="45"/>
        <v>2.7034880868546924</v>
      </c>
      <c r="AT37" s="157">
        <f t="shared" si="46"/>
        <v>2.6358170139749189</v>
      </c>
      <c r="AU37" s="157">
        <f t="shared" si="47"/>
        <v>3.1656773651131371</v>
      </c>
      <c r="AV37" s="157">
        <f t="shared" si="48"/>
        <v>3.2745226936823624</v>
      </c>
      <c r="AW37" s="157">
        <f t="shared" si="49"/>
        <v>2.8372562827357921</v>
      </c>
      <c r="AX37" s="157">
        <f t="shared" si="50"/>
        <v>3.0130879305787333</v>
      </c>
      <c r="AY37" s="157">
        <f t="shared" si="51"/>
        <v>3.0865473679962045</v>
      </c>
      <c r="AZ37" s="157">
        <f t="shared" si="52"/>
        <v>2.9345794973729062</v>
      </c>
      <c r="BA37" s="157">
        <f t="shared" si="52"/>
        <v>3.1416336682913455</v>
      </c>
      <c r="BB37" s="157"/>
      <c r="BC37" s="52"/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/>
      <c r="R38" s="52" t="str">
        <f t="shared" si="54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44298.180000000044</v>
      </c>
      <c r="AJ38" s="119"/>
      <c r="AK38" s="52" t="str">
        <f t="shared" si="55"/>
        <v/>
      </c>
      <c r="AM38" s="198">
        <f t="shared" si="39"/>
        <v>3.2539314368583776</v>
      </c>
      <c r="AN38" s="157">
        <f t="shared" si="40"/>
        <v>3.1337083285605001</v>
      </c>
      <c r="AO38" s="157">
        <f t="shared" si="41"/>
        <v>2.2562326611474677</v>
      </c>
      <c r="AP38" s="157">
        <f t="shared" si="42"/>
        <v>3.3901116276712977</v>
      </c>
      <c r="AQ38" s="157">
        <f t="shared" si="43"/>
        <v>3.3140091652530894</v>
      </c>
      <c r="AR38" s="157">
        <f t="shared" si="44"/>
        <v>3.4292885910740196</v>
      </c>
      <c r="AS38" s="157">
        <f t="shared" si="45"/>
        <v>3.2799387414257781</v>
      </c>
      <c r="AT38" s="157">
        <f t="shared" si="46"/>
        <v>3.0212068642228891</v>
      </c>
      <c r="AU38" s="157">
        <f t="shared" si="47"/>
        <v>3.2532448061198354</v>
      </c>
      <c r="AV38" s="157">
        <f t="shared" si="48"/>
        <v>3.4008016340950329</v>
      </c>
      <c r="AW38" s="157">
        <f t="shared" si="49"/>
        <v>3.1623807399392989</v>
      </c>
      <c r="AX38" s="157">
        <f t="shared" si="50"/>
        <v>3.1617372629813776</v>
      </c>
      <c r="AY38" s="157">
        <f t="shared" si="51"/>
        <v>3.1696496791985505</v>
      </c>
      <c r="AZ38" s="157">
        <f t="shared" si="52"/>
        <v>3.1868024521878535</v>
      </c>
      <c r="BA38" s="157">
        <f t="shared" si="52"/>
        <v>3.2071185028295162</v>
      </c>
      <c r="BB38" s="157"/>
      <c r="BC38" s="52"/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/>
      <c r="R39" s="52" t="str">
        <f t="shared" si="54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39793.081000000013</v>
      </c>
      <c r="AJ39" s="119"/>
      <c r="AK39" s="52" t="str">
        <f t="shared" si="55"/>
        <v/>
      </c>
      <c r="AM39" s="198">
        <f t="shared" ref="AM39:AN45" si="56">(U39/B39)*10</f>
        <v>3.2414904621629503</v>
      </c>
      <c r="AN39" s="157">
        <f t="shared" si="56"/>
        <v>2.5668080317411479</v>
      </c>
      <c r="AO39" s="157">
        <f t="shared" ref="AO39:BB41" si="57">IF(W39="","",(W39/D39)*10)</f>
        <v>3.1227660965473962</v>
      </c>
      <c r="AP39" s="157">
        <f t="shared" si="57"/>
        <v>3.2923693141074821</v>
      </c>
      <c r="AQ39" s="157">
        <f t="shared" si="57"/>
        <v>3.4202920027254784</v>
      </c>
      <c r="AR39" s="157">
        <f t="shared" si="57"/>
        <v>3.4483133730908344</v>
      </c>
      <c r="AS39" s="157">
        <f t="shared" si="57"/>
        <v>3.0834533940913951</v>
      </c>
      <c r="AT39" s="157">
        <f t="shared" si="57"/>
        <v>2.9683270442133765</v>
      </c>
      <c r="AU39" s="157">
        <f t="shared" si="57"/>
        <v>3.3181225695901304</v>
      </c>
      <c r="AV39" s="157">
        <f t="shared" si="57"/>
        <v>3.2080125021789963</v>
      </c>
      <c r="AW39" s="157">
        <f t="shared" si="57"/>
        <v>3.0872727608300847</v>
      </c>
      <c r="AX39" s="157">
        <f t="shared" si="57"/>
        <v>3.0523879633076105</v>
      </c>
      <c r="AY39" s="157">
        <f t="shared" si="57"/>
        <v>3.1715278243097793</v>
      </c>
      <c r="AZ39" s="157">
        <f t="shared" si="57"/>
        <v>3.2930088970002629</v>
      </c>
      <c r="BA39" s="157">
        <f t="shared" si="57"/>
        <v>3.2354026463528296</v>
      </c>
      <c r="BB39" s="157" t="str">
        <f t="shared" si="57"/>
        <v/>
      </c>
      <c r="BC39" s="52" t="str">
        <f t="shared" si="53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/>
      <c r="R40" s="52" t="str">
        <f t="shared" si="54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29612.303999999993</v>
      </c>
      <c r="AJ40" s="119"/>
      <c r="AK40" s="52" t="str">
        <f t="shared" si="55"/>
        <v/>
      </c>
      <c r="AM40" s="198">
        <f t="shared" si="56"/>
        <v>2.3641849315690981</v>
      </c>
      <c r="AN40" s="157">
        <f t="shared" si="56"/>
        <v>2.3331363931299971</v>
      </c>
      <c r="AO40" s="157">
        <f t="shared" si="57"/>
        <v>1.8672394304510065</v>
      </c>
      <c r="AP40" s="157">
        <f t="shared" si="57"/>
        <v>3.0775081161693092</v>
      </c>
      <c r="AQ40" s="157">
        <f t="shared" si="57"/>
        <v>3.1734234355002373</v>
      </c>
      <c r="AR40" s="157">
        <f t="shared" si="57"/>
        <v>3.0922544640903604</v>
      </c>
      <c r="AS40" s="157">
        <f t="shared" si="57"/>
        <v>2.9933333802103839</v>
      </c>
      <c r="AT40" s="157">
        <f t="shared" si="57"/>
        <v>2.4409599211403106</v>
      </c>
      <c r="AU40" s="157">
        <f t="shared" si="57"/>
        <v>3.0553693343062638</v>
      </c>
      <c r="AV40" s="157">
        <f t="shared" si="57"/>
        <v>2.9890526462560034</v>
      </c>
      <c r="AW40" s="157">
        <f t="shared" si="57"/>
        <v>3.0440906927318663</v>
      </c>
      <c r="AX40" s="157">
        <f t="shared" si="57"/>
        <v>2.8814276072156284</v>
      </c>
      <c r="AY40" s="157">
        <f t="shared" si="57"/>
        <v>2.9726921513406346</v>
      </c>
      <c r="AZ40" s="157">
        <f t="shared" si="57"/>
        <v>2.9321947483873201</v>
      </c>
      <c r="BA40" s="157">
        <f t="shared" si="57"/>
        <v>3.0087227883416983</v>
      </c>
      <c r="BB40" s="157" t="str">
        <f t="shared" si="57"/>
        <v/>
      </c>
      <c r="BC40" s="52" t="str">
        <f t="shared" si="53"/>
        <v/>
      </c>
      <c r="BF40" s="105"/>
    </row>
    <row r="41" spans="1:58" ht="20.100000000000001" customHeight="1" thickBot="1" x14ac:dyDescent="0.3">
      <c r="A41" s="35" t="str">
        <f>A19</f>
        <v>jan-ago</v>
      </c>
      <c r="B41" s="167">
        <f>SUM(B29:B36)</f>
        <v>931379.46</v>
      </c>
      <c r="C41" s="168">
        <f t="shared" ref="C41:Q41" si="58">SUM(C29:C36)</f>
        <v>1045960.0399999999</v>
      </c>
      <c r="D41" s="168">
        <f t="shared" si="58"/>
        <v>1117927.19</v>
      </c>
      <c r="E41" s="168">
        <f t="shared" si="58"/>
        <v>1089372.24</v>
      </c>
      <c r="F41" s="168">
        <f t="shared" si="58"/>
        <v>870645.46999999986</v>
      </c>
      <c r="G41" s="168">
        <f t="shared" si="58"/>
        <v>879092.54999999981</v>
      </c>
      <c r="H41" s="168">
        <f t="shared" si="58"/>
        <v>1054472.5499999998</v>
      </c>
      <c r="I41" s="168">
        <f t="shared" si="58"/>
        <v>1010115.63</v>
      </c>
      <c r="J41" s="168">
        <f t="shared" si="58"/>
        <v>1117101.0900000001</v>
      </c>
      <c r="K41" s="168">
        <f t="shared" si="58"/>
        <v>995969.79999999981</v>
      </c>
      <c r="L41" s="168">
        <f t="shared" si="58"/>
        <v>911288.64999999991</v>
      </c>
      <c r="M41" s="168">
        <f t="shared" si="58"/>
        <v>984086.32</v>
      </c>
      <c r="N41" s="168">
        <f t="shared" si="58"/>
        <v>963836.3599999994</v>
      </c>
      <c r="O41" s="168">
        <f t="shared" si="58"/>
        <v>933629.95999999973</v>
      </c>
      <c r="P41" s="168">
        <f t="shared" si="58"/>
        <v>1022783.1799999996</v>
      </c>
      <c r="Q41" s="169">
        <f t="shared" si="58"/>
        <v>1029326.4500000001</v>
      </c>
      <c r="R41" s="61">
        <f t="shared" si="54"/>
        <v>6.3975142805931624E-3</v>
      </c>
      <c r="T41" s="109"/>
      <c r="U41" s="167">
        <f>SUM(U29:U36)</f>
        <v>223845.47899999993</v>
      </c>
      <c r="V41" s="168">
        <f t="shared" ref="V41:AJ41" si="59">SUM(V29:V36)</f>
        <v>225977.32000000004</v>
      </c>
      <c r="W41" s="168">
        <f t="shared" si="59"/>
        <v>232700.84899999999</v>
      </c>
      <c r="X41" s="168">
        <f t="shared" si="59"/>
        <v>238909.77299999996</v>
      </c>
      <c r="Y41" s="168">
        <f t="shared" si="59"/>
        <v>238266.73400000003</v>
      </c>
      <c r="Z41" s="168">
        <f t="shared" si="59"/>
        <v>246724.34699999995</v>
      </c>
      <c r="AA41" s="168">
        <f t="shared" si="59"/>
        <v>252516.71799999996</v>
      </c>
      <c r="AB41" s="168">
        <f t="shared" si="59"/>
        <v>255714.10799999992</v>
      </c>
      <c r="AC41" s="168">
        <f t="shared" si="59"/>
        <v>272889.46799999999</v>
      </c>
      <c r="AD41" s="168">
        <f t="shared" si="59"/>
        <v>270128.19899999996</v>
      </c>
      <c r="AE41" s="168">
        <f t="shared" si="59"/>
        <v>242104.48</v>
      </c>
      <c r="AF41" s="168">
        <f t="shared" si="59"/>
        <v>270600.47200000007</v>
      </c>
      <c r="AG41" s="168">
        <f t="shared" si="59"/>
        <v>261281.61300000013</v>
      </c>
      <c r="AH41" s="168">
        <f t="shared" si="59"/>
        <v>255429.21899999998</v>
      </c>
      <c r="AI41" s="168">
        <f t="shared" si="59"/>
        <v>258639.02700000006</v>
      </c>
      <c r="AJ41" s="169">
        <f t="shared" si="59"/>
        <v>261871.61199999999</v>
      </c>
      <c r="AK41" s="57">
        <f t="shared" si="55"/>
        <v>1.2498442472101988E-2</v>
      </c>
      <c r="AM41" s="199">
        <f t="shared" si="56"/>
        <v>2.4033757304461059</v>
      </c>
      <c r="AN41" s="173">
        <f t="shared" si="56"/>
        <v>2.1604775647069658</v>
      </c>
      <c r="AO41" s="173">
        <f t="shared" si="57"/>
        <v>2.0815385034154148</v>
      </c>
      <c r="AP41" s="173">
        <f t="shared" si="57"/>
        <v>2.1930958420603774</v>
      </c>
      <c r="AQ41" s="173">
        <f t="shared" si="57"/>
        <v>2.736667704708784</v>
      </c>
      <c r="AR41" s="173">
        <f t="shared" si="57"/>
        <v>2.806579887407759</v>
      </c>
      <c r="AS41" s="173">
        <f t="shared" si="57"/>
        <v>2.3947206401911552</v>
      </c>
      <c r="AT41" s="173">
        <f t="shared" si="57"/>
        <v>2.5315330285504039</v>
      </c>
      <c r="AU41" s="173">
        <f t="shared" si="57"/>
        <v>2.4428359299157067</v>
      </c>
      <c r="AV41" s="173">
        <f t="shared" si="57"/>
        <v>2.7122127498243422</v>
      </c>
      <c r="AW41" s="173">
        <f t="shared" si="57"/>
        <v>2.6567266035849348</v>
      </c>
      <c r="AX41" s="173">
        <f t="shared" si="57"/>
        <v>2.7497635776503841</v>
      </c>
      <c r="AY41" s="173">
        <f t="shared" si="57"/>
        <v>2.7108503460068705</v>
      </c>
      <c r="AZ41" s="173">
        <f t="shared" si="57"/>
        <v>2.7358721328951363</v>
      </c>
      <c r="BA41" s="173">
        <f t="shared" si="57"/>
        <v>2.5287766953695909</v>
      </c>
      <c r="BB41" s="173">
        <f t="shared" si="57"/>
        <v>2.5441065077070539</v>
      </c>
      <c r="BC41" s="61">
        <f t="shared" si="53"/>
        <v>6.0621455289164971E-3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0">SUM(E29:E31)</f>
        <v>397992.19999999995</v>
      </c>
      <c r="F42" s="154">
        <f t="shared" si="60"/>
        <v>320914.02999999997</v>
      </c>
      <c r="G42" s="154">
        <f t="shared" si="60"/>
        <v>319240.09999999998</v>
      </c>
      <c r="H42" s="154">
        <f t="shared" si="60"/>
        <v>375788.15999999986</v>
      </c>
      <c r="I42" s="154">
        <f t="shared" si="60"/>
        <v>329821.17</v>
      </c>
      <c r="J42" s="154">
        <f t="shared" si="60"/>
        <v>409296.98</v>
      </c>
      <c r="K42" s="154">
        <f t="shared" si="60"/>
        <v>362582.60999999987</v>
      </c>
      <c r="L42" s="154">
        <f t="shared" si="60"/>
        <v>323969.94999999995</v>
      </c>
      <c r="M42" s="154">
        <f t="shared" si="60"/>
        <v>371518.00999999989</v>
      </c>
      <c r="N42" s="154">
        <f t="shared" si="60"/>
        <v>343792.48999999976</v>
      </c>
      <c r="O42" s="154">
        <f t="shared" ref="O42" si="61">SUM(O29:O31)</f>
        <v>334600.13999999996</v>
      </c>
      <c r="P42" s="154">
        <f>IF(P31="","",SUM(P29:P31))</f>
        <v>351994.39999999979</v>
      </c>
      <c r="Q42" s="154">
        <f>IF(Q31="","",SUM(Q29:Q31))</f>
        <v>382961.8</v>
      </c>
      <c r="R42" s="61">
        <f t="shared" si="54"/>
        <v>8.7976967815397683E-2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2">SUM(X29:X31)</f>
        <v>84446.709999999992</v>
      </c>
      <c r="Y42" s="154">
        <f t="shared" si="62"/>
        <v>88812.746000000028</v>
      </c>
      <c r="Z42" s="154">
        <f t="shared" si="62"/>
        <v>88470.203999999969</v>
      </c>
      <c r="AA42" s="154">
        <f t="shared" si="62"/>
        <v>91011.791000000027</v>
      </c>
      <c r="AB42" s="154">
        <f t="shared" si="62"/>
        <v>89366.013999999952</v>
      </c>
      <c r="AC42" s="154">
        <f t="shared" si="62"/>
        <v>99643.168000000005</v>
      </c>
      <c r="AD42" s="154">
        <f t="shared" si="62"/>
        <v>99340.117999999988</v>
      </c>
      <c r="AE42" s="154">
        <f t="shared" si="62"/>
        <v>86053.720000000016</v>
      </c>
      <c r="AF42" s="154">
        <f t="shared" si="62"/>
        <v>101509.05600000001</v>
      </c>
      <c r="AG42" s="154">
        <f t="shared" si="62"/>
        <v>96896.077000000048</v>
      </c>
      <c r="AH42" s="154">
        <f t="shared" si="62"/>
        <v>93756.756999999998</v>
      </c>
      <c r="AI42" s="154">
        <f t="shared" ref="AI42" si="63">SUM(AI29:AI31)</f>
        <v>95196.732000000047</v>
      </c>
      <c r="AJ42" s="154">
        <f>IF(AJ31="","",SUM(AJ29:AJ31))</f>
        <v>96899.611999999994</v>
      </c>
      <c r="AK42" s="52">
        <f t="shared" si="55"/>
        <v>1.788800901274579E-2</v>
      </c>
      <c r="AM42" s="197">
        <f t="shared" si="56"/>
        <v>2.4364590200545351</v>
      </c>
      <c r="AN42" s="156">
        <f t="shared" si="56"/>
        <v>2.3667894900255999</v>
      </c>
      <c r="AO42" s="156">
        <f t="shared" ref="AO42:BB44" si="64">(W42/D42)*10</f>
        <v>1.9850252923809542</v>
      </c>
      <c r="AP42" s="156">
        <f t="shared" si="64"/>
        <v>2.1218182165379122</v>
      </c>
      <c r="AQ42" s="156">
        <f t="shared" si="64"/>
        <v>2.7674934000236773</v>
      </c>
      <c r="AR42" s="156">
        <f t="shared" si="64"/>
        <v>2.7712747865947911</v>
      </c>
      <c r="AS42" s="156">
        <f t="shared" si="64"/>
        <v>2.4218908599994227</v>
      </c>
      <c r="AT42" s="156">
        <f t="shared" si="64"/>
        <v>2.7095293488892769</v>
      </c>
      <c r="AU42" s="156">
        <f t="shared" si="64"/>
        <v>2.4344955587016552</v>
      </c>
      <c r="AV42" s="156">
        <f t="shared" si="64"/>
        <v>2.7397926778672597</v>
      </c>
      <c r="AW42" s="156">
        <f t="shared" si="64"/>
        <v>2.6562253690504329</v>
      </c>
      <c r="AX42" s="156">
        <f t="shared" si="64"/>
        <v>2.7322782009948869</v>
      </c>
      <c r="AY42" s="156">
        <f t="shared" si="64"/>
        <v>2.8184465867768118</v>
      </c>
      <c r="AZ42" s="156">
        <f t="shared" si="64"/>
        <v>2.8020537289673579</v>
      </c>
      <c r="BA42" s="156">
        <f t="shared" si="64"/>
        <v>2.7044956397033619</v>
      </c>
      <c r="BB42" s="156">
        <f t="shared" si="64"/>
        <v>2.5302683453023249</v>
      </c>
      <c r="BC42" s="61">
        <f t="shared" si="53"/>
        <v>-6.4421362653831762E-2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5">SUM(E32:E34)</f>
        <v>452362.07000000007</v>
      </c>
      <c r="F43" s="154">
        <f t="shared" si="65"/>
        <v>346745.78999999992</v>
      </c>
      <c r="G43" s="154">
        <f t="shared" si="65"/>
        <v>356512.32999999996</v>
      </c>
      <c r="H43" s="154">
        <f t="shared" si="65"/>
        <v>427716.65999999992</v>
      </c>
      <c r="I43" s="154">
        <f t="shared" si="65"/>
        <v>426590.23</v>
      </c>
      <c r="J43" s="154">
        <f t="shared" si="65"/>
        <v>454858.03</v>
      </c>
      <c r="K43" s="154">
        <f t="shared" si="65"/>
        <v>390784.71999999991</v>
      </c>
      <c r="L43" s="154">
        <f t="shared" si="65"/>
        <v>348578.50999999989</v>
      </c>
      <c r="M43" s="154">
        <f t="shared" si="65"/>
        <v>402799.82999999984</v>
      </c>
      <c r="N43" s="154">
        <f t="shared" si="65"/>
        <v>382135.83999999968</v>
      </c>
      <c r="O43" s="154">
        <f t="shared" ref="O43" si="66">SUM(O32:O34)</f>
        <v>373424.61999999994</v>
      </c>
      <c r="P43" s="154">
        <f>IF(P34="","",SUM(P32:P34))</f>
        <v>436639.19000000006</v>
      </c>
      <c r="Q43" s="154">
        <f>IF(Q34="","",SUM(Q32:Q34))</f>
        <v>436530.87</v>
      </c>
      <c r="R43" s="52">
        <f t="shared" si="54"/>
        <v>-2.4807667859603984E-4</v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67">SUM(X32:X34)</f>
        <v>94857.412999999986</v>
      </c>
      <c r="Y43" s="154">
        <f t="shared" si="67"/>
        <v>91989.164000000033</v>
      </c>
      <c r="Z43" s="154">
        <f t="shared" si="67"/>
        <v>97881.056000000011</v>
      </c>
      <c r="AA43" s="154">
        <f t="shared" si="67"/>
        <v>97771.116999999969</v>
      </c>
      <c r="AB43" s="154">
        <f t="shared" si="67"/>
        <v>103996.73799999995</v>
      </c>
      <c r="AC43" s="154">
        <f t="shared" si="67"/>
        <v>107258.03199999998</v>
      </c>
      <c r="AD43" s="154">
        <f t="shared" si="67"/>
        <v>100592.079</v>
      </c>
      <c r="AE43" s="154">
        <f t="shared" si="67"/>
        <v>90380.885999999999</v>
      </c>
      <c r="AF43" s="154">
        <f t="shared" si="67"/>
        <v>108425.69100000005</v>
      </c>
      <c r="AG43" s="154">
        <f t="shared" si="67"/>
        <v>101593.97400000006</v>
      </c>
      <c r="AH43" s="154">
        <f t="shared" ref="AH43" si="68">SUM(AH32:AH34)</f>
        <v>100442.45000000004</v>
      </c>
      <c r="AI43" s="154">
        <f t="shared" ref="AI43" si="69">SUM(AI32:AI34)</f>
        <v>104216.242</v>
      </c>
      <c r="AJ43" s="154">
        <f>IF(AJ34="","",SUM(AJ32:AJ34))</f>
        <v>108013.51000000001</v>
      </c>
      <c r="AK43" s="52">
        <f t="shared" si="55"/>
        <v>3.6436431856754256E-2</v>
      </c>
      <c r="AM43" s="198">
        <f t="shared" si="56"/>
        <v>2.2750732862824821</v>
      </c>
      <c r="AN43" s="157">
        <f t="shared" si="56"/>
        <v>1.9521934010893327</v>
      </c>
      <c r="AO43" s="157">
        <f t="shared" si="64"/>
        <v>2.0898434558003469</v>
      </c>
      <c r="AP43" s="157">
        <f t="shared" si="64"/>
        <v>2.0969356029341712</v>
      </c>
      <c r="AQ43" s="157">
        <f t="shared" si="64"/>
        <v>2.6529280715996597</v>
      </c>
      <c r="AR43" s="157">
        <f t="shared" si="64"/>
        <v>2.7455167118623924</v>
      </c>
      <c r="AS43" s="157">
        <f t="shared" si="64"/>
        <v>2.2858851698692302</v>
      </c>
      <c r="AT43" s="157">
        <f t="shared" si="64"/>
        <v>2.4378602857360319</v>
      </c>
      <c r="AU43" s="157">
        <f t="shared" si="64"/>
        <v>2.3580551496474618</v>
      </c>
      <c r="AV43" s="157">
        <f t="shared" si="64"/>
        <v>2.5741047142273121</v>
      </c>
      <c r="AW43" s="157">
        <f t="shared" si="64"/>
        <v>2.5928415954270969</v>
      </c>
      <c r="AX43" s="157">
        <f t="shared" si="64"/>
        <v>2.6918008133220934</v>
      </c>
      <c r="AY43" s="157">
        <f t="shared" si="64"/>
        <v>2.6585827176011585</v>
      </c>
      <c r="AZ43" s="157">
        <f t="shared" si="64"/>
        <v>2.6897650722654562</v>
      </c>
      <c r="BA43" s="157">
        <f t="shared" si="64"/>
        <v>2.3867816812320486</v>
      </c>
      <c r="BB43" s="157"/>
      <c r="BC43" s="52"/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0">SUM(E35:E37)</f>
        <v>380039.47999999986</v>
      </c>
      <c r="F44" s="154">
        <f t="shared" si="70"/>
        <v>326934.71000000002</v>
      </c>
      <c r="G44" s="154">
        <f t="shared" si="70"/>
        <v>312275.05999999988</v>
      </c>
      <c r="H44" s="154">
        <f t="shared" si="70"/>
        <v>397927.66000000009</v>
      </c>
      <c r="I44" s="154">
        <f t="shared" si="70"/>
        <v>401306.53999999992</v>
      </c>
      <c r="J44" s="154">
        <f t="shared" si="70"/>
        <v>370175.25</v>
      </c>
      <c r="K44" s="154">
        <f t="shared" si="70"/>
        <v>378308.29999999981</v>
      </c>
      <c r="L44" s="154">
        <f t="shared" si="70"/>
        <v>363918.54</v>
      </c>
      <c r="M44" s="154">
        <f t="shared" si="70"/>
        <v>337143.84999999986</v>
      </c>
      <c r="N44" s="154">
        <f t="shared" si="70"/>
        <v>356836.42999999993</v>
      </c>
      <c r="O44" s="154">
        <f t="shared" ref="O44" si="71">SUM(O35:O37)</f>
        <v>341381.28999999969</v>
      </c>
      <c r="P44" s="154">
        <f>IF(P37="","",SUM(P35:P37))</f>
        <v>342306.42999999976</v>
      </c>
      <c r="Q44" s="154" t="str">
        <f>IF(Q37="","",SUM(Q35:Q37))</f>
        <v/>
      </c>
      <c r="R44" s="52" t="str">
        <f t="shared" si="54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2">SUM(X35:X37)</f>
        <v>95010.713999999993</v>
      </c>
      <c r="Y44" s="154">
        <f t="shared" si="72"/>
        <v>96933.330000000016</v>
      </c>
      <c r="Z44" s="154">
        <f t="shared" si="72"/>
        <v>97029.099999999919</v>
      </c>
      <c r="AA44" s="154">
        <f t="shared" si="72"/>
        <v>103464.25199999993</v>
      </c>
      <c r="AB44" s="154">
        <f t="shared" si="72"/>
        <v>101256.62400000007</v>
      </c>
      <c r="AC44" s="154">
        <f t="shared" si="72"/>
        <v>103099.24100000001</v>
      </c>
      <c r="AD44" s="154">
        <f t="shared" si="72"/>
        <v>114633.18400000001</v>
      </c>
      <c r="AE44" s="154">
        <f t="shared" si="72"/>
        <v>101186.17999999993</v>
      </c>
      <c r="AF44" s="154">
        <f t="shared" si="72"/>
        <v>99045.043999999994</v>
      </c>
      <c r="AG44" s="154">
        <f t="shared" si="72"/>
        <v>99499.376000000018</v>
      </c>
      <c r="AH44" s="154">
        <f t="shared" ref="AH44" si="73">SUM(AH35:AH37)</f>
        <v>95205.426000000007</v>
      </c>
      <c r="AI44" s="154">
        <f t="shared" ref="AI44" si="74">SUM(AI35:AI37)</f>
        <v>93204.97</v>
      </c>
      <c r="AJ44" s="154"/>
      <c r="AK44" s="52" t="str">
        <f t="shared" si="55"/>
        <v/>
      </c>
      <c r="AM44" s="198">
        <f t="shared" si="56"/>
        <v>2.613554504687233</v>
      </c>
      <c r="AN44" s="157">
        <f t="shared" si="56"/>
        <v>2.3424497621770386</v>
      </c>
      <c r="AO44" s="157">
        <f t="shared" si="64"/>
        <v>2.1934914163029777</v>
      </c>
      <c r="AP44" s="157">
        <f t="shared" si="64"/>
        <v>2.5000222082189993</v>
      </c>
      <c r="AQ44" s="157">
        <f t="shared" si="64"/>
        <v>2.9649140037776966</v>
      </c>
      <c r="AR44" s="157">
        <f t="shared" si="64"/>
        <v>3.1071677642140223</v>
      </c>
      <c r="AS44" s="157">
        <f t="shared" si="64"/>
        <v>2.6000769084511473</v>
      </c>
      <c r="AT44" s="157">
        <f t="shared" si="64"/>
        <v>2.5231740305054604</v>
      </c>
      <c r="AU44" s="157">
        <f t="shared" si="64"/>
        <v>2.7851467919586739</v>
      </c>
      <c r="AV44" s="157">
        <f t="shared" si="64"/>
        <v>3.0301524973150222</v>
      </c>
      <c r="AW44" s="157">
        <f t="shared" si="64"/>
        <v>2.780462352921067</v>
      </c>
      <c r="AX44" s="157">
        <f t="shared" si="64"/>
        <v>2.9377680773355359</v>
      </c>
      <c r="AY44" s="157">
        <f t="shared" si="64"/>
        <v>2.7883749425472066</v>
      </c>
      <c r="AZ44" s="157">
        <f t="shared" si="64"/>
        <v>2.7888296397263042</v>
      </c>
      <c r="BA44" s="157">
        <f t="shared" si="64"/>
        <v>2.7228518611233818</v>
      </c>
      <c r="BB44" s="157"/>
      <c r="BC44" s="52"/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75">IF(E40="","",SUM(E38:E40))</f>
        <v>407657.96999999974</v>
      </c>
      <c r="F45" s="155">
        <f t="shared" si="75"/>
        <v>389896.20999999979</v>
      </c>
      <c r="G45" s="155">
        <f t="shared" si="75"/>
        <v>414494.53</v>
      </c>
      <c r="H45" s="155">
        <f t="shared" si="75"/>
        <v>445352.96000000014</v>
      </c>
      <c r="I45" s="155">
        <f t="shared" si="75"/>
        <v>520911.64999999973</v>
      </c>
      <c r="J45" s="155">
        <f t="shared" si="75"/>
        <v>447178.6</v>
      </c>
      <c r="K45" s="155">
        <f t="shared" si="75"/>
        <v>436294.14999999967</v>
      </c>
      <c r="L45" s="155">
        <f t="shared" si="75"/>
        <v>375280.25999999972</v>
      </c>
      <c r="M45" s="155">
        <f t="shared" si="75"/>
        <v>397265.69</v>
      </c>
      <c r="N45" s="155">
        <f t="shared" si="75"/>
        <v>385842.90000000014</v>
      </c>
      <c r="O45" s="155">
        <f t="shared" ref="O45" si="76">IF(O40="","",SUM(O38:O40))</f>
        <v>363345.98999999987</v>
      </c>
      <c r="P45" s="155">
        <f>IF(P40="","",SUM(P38:P40))</f>
        <v>359538.72999999975</v>
      </c>
      <c r="Q45" s="155" t="str">
        <f>IF(Q40="","",SUM(Q38:Q40))</f>
        <v/>
      </c>
      <c r="R45" s="55" t="str">
        <f t="shared" si="54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77">IF(X40="","",SUM(X38:X40))</f>
        <v>133283.21699999986</v>
      </c>
      <c r="Y45" s="155">
        <f t="shared" si="77"/>
        <v>129217.92900000005</v>
      </c>
      <c r="Z45" s="155">
        <f t="shared" si="77"/>
        <v>138507.0309999999</v>
      </c>
      <c r="AA45" s="155">
        <f t="shared" si="77"/>
        <v>139017.64100000003</v>
      </c>
      <c r="AB45" s="155">
        <f t="shared" si="77"/>
        <v>147745.076</v>
      </c>
      <c r="AC45" s="155">
        <f t="shared" si="77"/>
        <v>144201.65400000001</v>
      </c>
      <c r="AD45" s="155">
        <f t="shared" si="77"/>
        <v>140364.57099999997</v>
      </c>
      <c r="AE45" s="155">
        <f t="shared" si="77"/>
        <v>116333.356</v>
      </c>
      <c r="AF45" s="155">
        <f t="shared" si="77"/>
        <v>120666.09900000007</v>
      </c>
      <c r="AG45" s="155">
        <f t="shared" si="77"/>
        <v>120177.06300000002</v>
      </c>
      <c r="AH45" s="155">
        <f t="shared" ref="AH45" si="78">IF(AH40="","",SUM(AH38:AH40))</f>
        <v>115007.01299999995</v>
      </c>
      <c r="AI45" s="155">
        <f t="shared" ref="AI45" si="79">IF(AI40="","",SUM(AI38:AI40))</f>
        <v>113703.56500000005</v>
      </c>
      <c r="AJ45" s="155"/>
      <c r="AK45" s="55" t="str">
        <f t="shared" si="55"/>
        <v/>
      </c>
      <c r="AM45" s="200">
        <f t="shared" si="56"/>
        <v>2.9376034082439215</v>
      </c>
      <c r="AN45" s="158">
        <f t="shared" si="56"/>
        <v>2.642822586054681</v>
      </c>
      <c r="AO45" s="158">
        <f t="shared" ref="AO45:BB45" si="80">IF(W40="","",(W45/D45)*10)</f>
        <v>2.3651800960558829</v>
      </c>
      <c r="AP45" s="158">
        <f t="shared" si="80"/>
        <v>3.2694863539648189</v>
      </c>
      <c r="AQ45" s="158">
        <f t="shared" si="80"/>
        <v>3.3141622228130947</v>
      </c>
      <c r="AR45" s="158">
        <f t="shared" si="80"/>
        <v>3.3415888745262787</v>
      </c>
      <c r="AS45" s="158">
        <f t="shared" si="80"/>
        <v>3.1215160442629593</v>
      </c>
      <c r="AT45" s="158">
        <f t="shared" si="80"/>
        <v>2.8362789736032989</v>
      </c>
      <c r="AU45" s="158">
        <f t="shared" si="80"/>
        <v>3.2246993483140747</v>
      </c>
      <c r="AV45" s="158">
        <f t="shared" si="80"/>
        <v>3.2172003910664415</v>
      </c>
      <c r="AW45" s="158">
        <f t="shared" si="80"/>
        <v>3.0999060808580792</v>
      </c>
      <c r="AX45" s="158">
        <f t="shared" si="80"/>
        <v>3.0374155643795984</v>
      </c>
      <c r="AY45" s="158">
        <f t="shared" si="80"/>
        <v>3.1146630662375796</v>
      </c>
      <c r="AZ45" s="158">
        <f t="shared" si="80"/>
        <v>3.1652203730114099</v>
      </c>
      <c r="BA45" s="158">
        <f t="shared" si="80"/>
        <v>3.162484470031925</v>
      </c>
      <c r="BB45" s="158" t="str">
        <f t="shared" si="80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52" t="s">
        <v>15</v>
      </c>
      <c r="B48" s="354" t="s">
        <v>72</v>
      </c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50" t="s">
        <v>149</v>
      </c>
      <c r="T48" s="355" t="s">
        <v>3</v>
      </c>
      <c r="U48" s="347" t="s">
        <v>72</v>
      </c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9"/>
      <c r="AK48" s="350" t="s">
        <v>149</v>
      </c>
      <c r="AM48" s="347" t="s">
        <v>72</v>
      </c>
      <c r="AN48" s="348"/>
      <c r="AO48" s="348"/>
      <c r="AP48" s="348"/>
      <c r="AQ48" s="348"/>
      <c r="AR48" s="348"/>
      <c r="AS48" s="348"/>
      <c r="AT48" s="348"/>
      <c r="AU48" s="348"/>
      <c r="AV48" s="348"/>
      <c r="AW48" s="348"/>
      <c r="AX48" s="348"/>
      <c r="AY48" s="348"/>
      <c r="AZ48" s="348"/>
      <c r="BA48" s="348"/>
      <c r="BB48" s="349"/>
      <c r="BC48" s="350" t="str">
        <f>AK48</f>
        <v>D       2025/2024</v>
      </c>
      <c r="BF48" s="105"/>
    </row>
    <row r="49" spans="1:58" ht="20.100000000000001" customHeight="1" thickBot="1" x14ac:dyDescent="0.3">
      <c r="A49" s="353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265">
        <v>2025</v>
      </c>
      <c r="R49" s="351"/>
      <c r="T49" s="356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1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51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121578.56999999998</v>
      </c>
      <c r="Q51" s="204">
        <v>135833.84000000003</v>
      </c>
      <c r="R51" s="61">
        <f>IF(Q51="","",(Q51-P51)/P51)</f>
        <v>0.11725150246462061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37175.217999999979</v>
      </c>
      <c r="AJ51" s="112">
        <v>37655.859999999957</v>
      </c>
      <c r="AK51" s="61">
        <f>(AJ51-AI51)/AI51</f>
        <v>1.2929097012961115E-2</v>
      </c>
      <c r="AM51" s="197">
        <f t="shared" ref="AM51:AM60" si="81">(U51/B51)*10</f>
        <v>1.8403950095881081</v>
      </c>
      <c r="AN51" s="156">
        <f t="shared" ref="AN51:AN60" si="82">(V51/C51)*10</f>
        <v>2.1615227579625658</v>
      </c>
      <c r="AO51" s="156">
        <f t="shared" ref="AO51:AO60" si="83">(W51/D51)*10</f>
        <v>1.6233752122420044</v>
      </c>
      <c r="AP51" s="156">
        <f t="shared" ref="AP51:AP60" si="84">(X51/E51)*10</f>
        <v>2.1365698136809841</v>
      </c>
      <c r="AQ51" s="156">
        <f t="shared" ref="AQ51:AQ60" si="85">(Y51/F51)*10</f>
        <v>1.9118665881821473</v>
      </c>
      <c r="AR51" s="156">
        <f t="shared" ref="AR51:AR60" si="86">(Z51/G51)*10</f>
        <v>2.084887683249244</v>
      </c>
      <c r="AS51" s="156">
        <f t="shared" ref="AS51:AS60" si="87">(AA51/H51)*10</f>
        <v>2.5496644283820684</v>
      </c>
      <c r="AT51" s="156">
        <f t="shared" ref="AT51:AT60" si="88">(AB51/I51)*10</f>
        <v>2.3022728777371348</v>
      </c>
      <c r="AU51" s="156">
        <f t="shared" ref="AU51:AU60" si="89">(AC51/J51)*10</f>
        <v>2.6245023255663726</v>
      </c>
      <c r="AV51" s="156">
        <f t="shared" ref="AV51:AV60" si="90">(AD51/K51)*10</f>
        <v>2.5168305052232003</v>
      </c>
      <c r="AW51" s="156">
        <f t="shared" ref="AW51:AW60" si="91">(AE51/L51)*10</f>
        <v>2.5770024051709339</v>
      </c>
      <c r="AX51" s="156">
        <f t="shared" ref="AX51:AX60" si="92">(AF51/M51)*10</f>
        <v>2.4558880613738214</v>
      </c>
      <c r="AY51" s="156">
        <f t="shared" ref="AY51:AY60" si="93">(AG51/N51)*10</f>
        <v>2.7736362714125979</v>
      </c>
      <c r="AZ51" s="156">
        <f t="shared" ref="AZ51:AZ60" si="94">(AH51/O51)*10</f>
        <v>2.5654813083882138</v>
      </c>
      <c r="BA51" s="156">
        <f t="shared" ref="BA51:BA60" si="95">(AI51/P51)*10</f>
        <v>3.057711404238427</v>
      </c>
      <c r="BB51" s="156">
        <f t="shared" ref="BB51:BB55" si="96">(AJ51/Q51)*10</f>
        <v>2.7722002116703726</v>
      </c>
      <c r="BC51" s="61">
        <f t="shared" ref="BC51:BC67" si="97">IF(BB51="","",(BB51-BA51)/BA51)</f>
        <v>-9.3374146484947851E-2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142487.46999999988</v>
      </c>
      <c r="Q52" s="202">
        <v>155655.73000000004</v>
      </c>
      <c r="R52" s="52">
        <f t="shared" ref="R52:R67" si="98">IF(Q52="","",(Q52-P52)/P52)</f>
        <v>9.2416968313074582E-2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40377.024000000041</v>
      </c>
      <c r="AJ52" s="119">
        <v>42767.302000000011</v>
      </c>
      <c r="AK52" s="52">
        <f>IF(AJ52="","",(AJ52-AI52)/AI52)</f>
        <v>5.9198964242633802E-2</v>
      </c>
      <c r="AM52" s="198">
        <f t="shared" si="81"/>
        <v>1.9828769390109828</v>
      </c>
      <c r="AN52" s="157">
        <f t="shared" si="82"/>
        <v>1.9988227993313985</v>
      </c>
      <c r="AO52" s="157">
        <f t="shared" si="83"/>
        <v>1.9749874173279136</v>
      </c>
      <c r="AP52" s="157">
        <f t="shared" si="84"/>
        <v>2.0345965286625685</v>
      </c>
      <c r="AQ52" s="157">
        <f t="shared" si="85"/>
        <v>2.0060953800975545</v>
      </c>
      <c r="AR52" s="157">
        <f t="shared" si="86"/>
        <v>2.0568406639230217</v>
      </c>
      <c r="AS52" s="157">
        <f t="shared" si="87"/>
        <v>2.6533769046368283</v>
      </c>
      <c r="AT52" s="157">
        <f t="shared" si="88"/>
        <v>2.647838667682183</v>
      </c>
      <c r="AU52" s="157">
        <f t="shared" si="89"/>
        <v>2.631341738074287</v>
      </c>
      <c r="AV52" s="157">
        <f t="shared" si="90"/>
        <v>2.536018842558001</v>
      </c>
      <c r="AW52" s="157">
        <f t="shared" si="91"/>
        <v>2.4832292547690611</v>
      </c>
      <c r="AX52" s="157">
        <f t="shared" si="92"/>
        <v>2.5417049850064632</v>
      </c>
      <c r="AY52" s="157">
        <f t="shared" si="93"/>
        <v>2.7055411202134874</v>
      </c>
      <c r="AZ52" s="157">
        <f t="shared" si="94"/>
        <v>2.9706571579345149</v>
      </c>
      <c r="BA52" s="157">
        <f t="shared" si="95"/>
        <v>2.83372453732248</v>
      </c>
      <c r="BB52" s="157">
        <f t="shared" si="96"/>
        <v>2.7475571891892447</v>
      </c>
      <c r="BC52" s="52">
        <f t="shared" si="97"/>
        <v>-3.0407806756916726E-2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147087.34000000023</v>
      </c>
      <c r="Q53" s="202">
        <v>145608.72999999975</v>
      </c>
      <c r="R53" s="52">
        <f t="shared" si="98"/>
        <v>-1.0052598680487922E-2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44325.040000000037</v>
      </c>
      <c r="AJ53" s="119">
        <v>39751.333999999988</v>
      </c>
      <c r="AK53" s="52">
        <f t="shared" ref="AK53:AK67" si="99">IF(AJ53="","",(AJ53-AI53)/AI53)</f>
        <v>-0.10318560344220885</v>
      </c>
      <c r="AM53" s="198">
        <f t="shared" si="81"/>
        <v>2.0077226683000542</v>
      </c>
      <c r="AN53" s="157">
        <f t="shared" si="82"/>
        <v>1.8315235126543004</v>
      </c>
      <c r="AO53" s="157">
        <f t="shared" si="83"/>
        <v>1.8119557041330736</v>
      </c>
      <c r="AP53" s="157">
        <f t="shared" si="84"/>
        <v>2.0167206334389824</v>
      </c>
      <c r="AQ53" s="157">
        <f t="shared" si="85"/>
        <v>1.9826132412987234</v>
      </c>
      <c r="AR53" s="157">
        <f t="shared" si="86"/>
        <v>2.113228319300315</v>
      </c>
      <c r="AS53" s="157">
        <f t="shared" si="87"/>
        <v>2.602660007755369</v>
      </c>
      <c r="AT53" s="157">
        <f t="shared" si="88"/>
        <v>2.6739934021991134</v>
      </c>
      <c r="AU53" s="157">
        <f t="shared" si="89"/>
        <v>2.617554001228326</v>
      </c>
      <c r="AV53" s="157">
        <f t="shared" si="90"/>
        <v>2.609925131515602</v>
      </c>
      <c r="AW53" s="157">
        <f t="shared" si="91"/>
        <v>2.6161012043466729</v>
      </c>
      <c r="AX53" s="157">
        <f t="shared" si="92"/>
        <v>2.8377757985763976</v>
      </c>
      <c r="AY53" s="157">
        <f t="shared" si="93"/>
        <v>2.8495931602522742</v>
      </c>
      <c r="AZ53" s="157">
        <f t="shared" si="94"/>
        <v>2.915374271088889</v>
      </c>
      <c r="BA53" s="157">
        <f t="shared" si="95"/>
        <v>3.0135183626272637</v>
      </c>
      <c r="BB53" s="157">
        <f t="shared" si="96"/>
        <v>2.7300103503409483</v>
      </c>
      <c r="BC53" s="52">
        <f t="shared" si="97"/>
        <v>-9.4078740585189516E-2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52">
        <f t="shared" si="98"/>
        <v>-0.20814669324847279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50417.648999999969</v>
      </c>
      <c r="AJ54" s="119">
        <v>41389.866999999998</v>
      </c>
      <c r="AK54" s="52">
        <f t="shared" si="99"/>
        <v>-0.17905995577064643</v>
      </c>
      <c r="AM54" s="198">
        <f t="shared" si="81"/>
        <v>1.9069227134443323</v>
      </c>
      <c r="AN54" s="157">
        <f t="shared" si="82"/>
        <v>1.915464103514757</v>
      </c>
      <c r="AO54" s="157">
        <f t="shared" si="83"/>
        <v>1.8761332001822941</v>
      </c>
      <c r="AP54" s="157">
        <f t="shared" si="84"/>
        <v>1.8126793237794652</v>
      </c>
      <c r="AQ54" s="157">
        <f t="shared" si="85"/>
        <v>2.2034024597762674</v>
      </c>
      <c r="AR54" s="157">
        <f t="shared" si="86"/>
        <v>1.9447659298682476</v>
      </c>
      <c r="AS54" s="157">
        <f t="shared" si="87"/>
        <v>2.43607496637682</v>
      </c>
      <c r="AT54" s="157">
        <f t="shared" si="88"/>
        <v>2.3737374992869791</v>
      </c>
      <c r="AU54" s="157">
        <f t="shared" si="89"/>
        <v>2.3781815706915439</v>
      </c>
      <c r="AV54" s="157">
        <f t="shared" si="90"/>
        <v>2.4789600355286541</v>
      </c>
      <c r="AW54" s="157">
        <f t="shared" si="91"/>
        <v>2.7486232264577093</v>
      </c>
      <c r="AX54" s="157">
        <f t="shared" si="92"/>
        <v>2.7144993314116017</v>
      </c>
      <c r="AY54" s="157">
        <f t="shared" si="93"/>
        <v>2.8724249818937571</v>
      </c>
      <c r="AZ54" s="157">
        <f t="shared" si="94"/>
        <v>2.9934986347618455</v>
      </c>
      <c r="BA54" s="157">
        <f t="shared" si="95"/>
        <v>2.8956675416485544</v>
      </c>
      <c r="BB54" s="157">
        <f t="shared" si="96"/>
        <v>3.00203259801552</v>
      </c>
      <c r="BC54" s="52">
        <f t="shared" si="97"/>
        <v>3.6732482177981689E-2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153585.93000000002</v>
      </c>
      <c r="Q55" s="202">
        <v>170658.08999999985</v>
      </c>
      <c r="R55" s="52">
        <f t="shared" si="98"/>
        <v>0.11115705716011764</v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44658.516000000069</v>
      </c>
      <c r="AJ55" s="119">
        <v>45523.167999999969</v>
      </c>
      <c r="AK55" s="52">
        <f t="shared" si="99"/>
        <v>1.9361413621534103E-2</v>
      </c>
      <c r="AM55" s="198">
        <f t="shared" si="81"/>
        <v>1.7520340711061637</v>
      </c>
      <c r="AN55" s="157">
        <f t="shared" si="82"/>
        <v>1.7517428736684229</v>
      </c>
      <c r="AO55" s="157">
        <f t="shared" si="83"/>
        <v>1.726322321385233</v>
      </c>
      <c r="AP55" s="157">
        <f t="shared" si="84"/>
        <v>2.0015272066699175</v>
      </c>
      <c r="AQ55" s="157">
        <f t="shared" si="85"/>
        <v>2.0864842867894087</v>
      </c>
      <c r="AR55" s="157">
        <f t="shared" si="86"/>
        <v>2.3291488172697856</v>
      </c>
      <c r="AS55" s="157">
        <f t="shared" si="87"/>
        <v>2.331685483786639</v>
      </c>
      <c r="AT55" s="157">
        <f t="shared" si="88"/>
        <v>2.4456093561553693</v>
      </c>
      <c r="AU55" s="157">
        <f t="shared" si="89"/>
        <v>2.5166896261109475</v>
      </c>
      <c r="AV55" s="157">
        <f t="shared" si="90"/>
        <v>2.3149959655163963</v>
      </c>
      <c r="AW55" s="157">
        <f t="shared" si="91"/>
        <v>2.5229270215366979</v>
      </c>
      <c r="AX55" s="157">
        <f t="shared" si="92"/>
        <v>2.6525523763560646</v>
      </c>
      <c r="AY55" s="157">
        <f t="shared" si="93"/>
        <v>2.8703441202536228</v>
      </c>
      <c r="AZ55" s="157">
        <f t="shared" si="94"/>
        <v>3.0225642456212709</v>
      </c>
      <c r="BA55" s="157">
        <f t="shared" si="95"/>
        <v>2.9077218206120876</v>
      </c>
      <c r="BB55" s="157">
        <f t="shared" si="96"/>
        <v>2.6675071776556276</v>
      </c>
      <c r="BC55" s="52">
        <f t="shared" si="97"/>
        <v>-8.2612663031807435E-2</v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140466.85000000006</v>
      </c>
      <c r="Q56" s="202">
        <v>149580.21000000005</v>
      </c>
      <c r="R56" s="52">
        <f t="shared" si="98"/>
        <v>6.4879080010692786E-2</v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40010.997000000061</v>
      </c>
      <c r="AJ56" s="119">
        <v>42768.949999999968</v>
      </c>
      <c r="AK56" s="52">
        <f t="shared" si="99"/>
        <v>6.8929874454263226E-2</v>
      </c>
      <c r="AM56" s="198">
        <f t="shared" si="81"/>
        <v>2.1642824699311363</v>
      </c>
      <c r="AN56" s="157">
        <f t="shared" si="82"/>
        <v>1.6258312843389231</v>
      </c>
      <c r="AO56" s="157">
        <f t="shared" si="83"/>
        <v>1.8444156881700937</v>
      </c>
      <c r="AP56" s="157">
        <f t="shared" si="84"/>
        <v>2.2679253964330508</v>
      </c>
      <c r="AQ56" s="157">
        <f t="shared" si="85"/>
        <v>1.9775145141985686</v>
      </c>
      <c r="AR56" s="157">
        <f t="shared" si="86"/>
        <v>2.2301042720461464</v>
      </c>
      <c r="AS56" s="157">
        <f t="shared" si="87"/>
        <v>2.4649217088977964</v>
      </c>
      <c r="AT56" s="157">
        <f t="shared" si="88"/>
        <v>2.2994092133916011</v>
      </c>
      <c r="AU56" s="157">
        <f t="shared" si="89"/>
        <v>2.5374049995421668</v>
      </c>
      <c r="AV56" s="157">
        <f t="shared" si="90"/>
        <v>2.5635245583717103</v>
      </c>
      <c r="AW56" s="157">
        <f t="shared" si="91"/>
        <v>2.3079094660369694</v>
      </c>
      <c r="AX56" s="157">
        <f t="shared" si="92"/>
        <v>2.6287498593130412</v>
      </c>
      <c r="AY56" s="157">
        <f t="shared" si="93"/>
        <v>2.8590970820133683</v>
      </c>
      <c r="AZ56" s="157">
        <f t="shared" si="94"/>
        <v>2.9141194246386446</v>
      </c>
      <c r="BA56" s="157">
        <f t="shared" si="95"/>
        <v>2.848429860853293</v>
      </c>
      <c r="BB56" s="157"/>
      <c r="BC56" s="52" t="str">
        <f t="shared" si="97"/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202498.54000000012</v>
      </c>
      <c r="Q57" s="202">
        <v>215538.52999999974</v>
      </c>
      <c r="R57" s="52">
        <f t="shared" si="98"/>
        <v>6.4395476629113491E-2</v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57172.883000000023</v>
      </c>
      <c r="AJ57" s="119">
        <v>56975.997999999927</v>
      </c>
      <c r="AK57" s="52">
        <f t="shared" si="99"/>
        <v>-3.4436780107817292E-3</v>
      </c>
      <c r="AM57" s="198">
        <f t="shared" si="81"/>
        <v>1.78028436914874</v>
      </c>
      <c r="AN57" s="157">
        <f t="shared" si="82"/>
        <v>1.8490670998920886</v>
      </c>
      <c r="AO57" s="157">
        <f t="shared" si="83"/>
        <v>2.0713675613226452</v>
      </c>
      <c r="AP57" s="157">
        <f t="shared" si="84"/>
        <v>2.6398668876056313</v>
      </c>
      <c r="AQ57" s="157">
        <f t="shared" si="85"/>
        <v>2.1564433770399614</v>
      </c>
      <c r="AR57" s="157">
        <f t="shared" si="86"/>
        <v>2.2613040218962874</v>
      </c>
      <c r="AS57" s="157">
        <f t="shared" si="87"/>
        <v>2.3003462816760107</v>
      </c>
      <c r="AT57" s="157">
        <f t="shared" si="88"/>
        <v>2.695125703096739</v>
      </c>
      <c r="AU57" s="157">
        <f t="shared" si="89"/>
        <v>2.7967861439132284</v>
      </c>
      <c r="AV57" s="157">
        <f t="shared" si="90"/>
        <v>2.7346902490333531</v>
      </c>
      <c r="AW57" s="157">
        <f t="shared" si="91"/>
        <v>2.5669833050728972</v>
      </c>
      <c r="AX57" s="157">
        <f t="shared" si="92"/>
        <v>2.8743178526367079</v>
      </c>
      <c r="AY57" s="157">
        <f t="shared" si="93"/>
        <v>2.9092003555062247</v>
      </c>
      <c r="AZ57" s="157">
        <f t="shared" si="94"/>
        <v>3.0626846947596857</v>
      </c>
      <c r="BA57" s="157">
        <f t="shared" si="95"/>
        <v>2.8233726030814834</v>
      </c>
      <c r="BB57" s="157"/>
      <c r="BC57" s="52" t="str">
        <f t="shared" si="97"/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159516.40999999989</v>
      </c>
      <c r="Q58" s="202">
        <v>162828.65999999992</v>
      </c>
      <c r="R58" s="52">
        <f t="shared" si="98"/>
        <v>2.0764321363551445E-2</v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43593.326999999947</v>
      </c>
      <c r="AJ58" s="119">
        <v>41384.741000000089</v>
      </c>
      <c r="AK58" s="52">
        <f t="shared" si="99"/>
        <v>-5.066339625786901E-2</v>
      </c>
      <c r="AM58" s="198">
        <f t="shared" si="81"/>
        <v>1.6675286305808483</v>
      </c>
      <c r="AN58" s="157">
        <f t="shared" si="82"/>
        <v>1.5335201199016324</v>
      </c>
      <c r="AO58" s="157">
        <f t="shared" si="83"/>
        <v>1.7218122402971472</v>
      </c>
      <c r="AP58" s="157">
        <f t="shared" si="84"/>
        <v>2.1904030522566904</v>
      </c>
      <c r="AQ58" s="157">
        <f t="shared" si="85"/>
        <v>2.2098559498187784</v>
      </c>
      <c r="AR58" s="157">
        <f t="shared" si="86"/>
        <v>1.9543144793232015</v>
      </c>
      <c r="AS58" s="157">
        <f t="shared" si="87"/>
        <v>2.3412179443459293</v>
      </c>
      <c r="AT58" s="157">
        <f t="shared" si="88"/>
        <v>2.250318511572504</v>
      </c>
      <c r="AU58" s="157">
        <f t="shared" si="89"/>
        <v>2.5225098647387783</v>
      </c>
      <c r="AV58" s="157">
        <f t="shared" si="90"/>
        <v>2.5830822495328061</v>
      </c>
      <c r="AW58" s="157">
        <f t="shared" si="91"/>
        <v>2.554902722610267</v>
      </c>
      <c r="AX58" s="157">
        <f t="shared" si="92"/>
        <v>2.4572668535012139</v>
      </c>
      <c r="AY58" s="157">
        <f t="shared" si="93"/>
        <v>2.8936638936443257</v>
      </c>
      <c r="AZ58" s="157">
        <f t="shared" si="94"/>
        <v>2.4755120501468113</v>
      </c>
      <c r="BA58" s="157">
        <f t="shared" si="95"/>
        <v>2.7328427840120009</v>
      </c>
      <c r="BB58" s="157"/>
      <c r="BC58" s="52" t="str">
        <f t="shared" si="97"/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145643.49999999985</v>
      </c>
      <c r="Q59" s="202"/>
      <c r="R59" s="52" t="str">
        <f t="shared" si="98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45783.413999999982</v>
      </c>
      <c r="AJ59" s="119"/>
      <c r="AK59" s="52" t="str">
        <f t="shared" si="99"/>
        <v/>
      </c>
      <c r="AM59" s="198">
        <f t="shared" si="81"/>
        <v>2.0176378539558204</v>
      </c>
      <c r="AN59" s="157">
        <f t="shared" si="82"/>
        <v>2.1322284964573752</v>
      </c>
      <c r="AO59" s="157">
        <f t="shared" si="83"/>
        <v>2.0698124355501131</v>
      </c>
      <c r="AP59" s="157">
        <f t="shared" si="84"/>
        <v>2.4195441735474672</v>
      </c>
      <c r="AQ59" s="157">
        <f t="shared" si="85"/>
        <v>2.2147954439362096</v>
      </c>
      <c r="AR59" s="157">
        <f t="shared" si="86"/>
        <v>2.4385642559372496</v>
      </c>
      <c r="AS59" s="157">
        <f t="shared" si="87"/>
        <v>2.6162790798815738</v>
      </c>
      <c r="AT59" s="157">
        <f t="shared" si="88"/>
        <v>2.741714467283753</v>
      </c>
      <c r="AU59" s="157">
        <f t="shared" si="89"/>
        <v>2.9662199105238427</v>
      </c>
      <c r="AV59" s="157">
        <f t="shared" si="90"/>
        <v>2.6555324622013563</v>
      </c>
      <c r="AW59" s="157">
        <f t="shared" si="91"/>
        <v>2.786435485029668</v>
      </c>
      <c r="AX59" s="157">
        <f t="shared" si="92"/>
        <v>3.3033356079417873</v>
      </c>
      <c r="AY59" s="157">
        <f t="shared" si="93"/>
        <v>2.9680519543547716</v>
      </c>
      <c r="AZ59" s="157">
        <f t="shared" si="94"/>
        <v>2.9669090697886649</v>
      </c>
      <c r="BA59" s="157">
        <f t="shared" si="95"/>
        <v>3.1435260756573435</v>
      </c>
      <c r="BB59" s="157"/>
      <c r="BC59" s="52" t="str">
        <f t="shared" si="97"/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201987.18000000005</v>
      </c>
      <c r="Q60" s="202"/>
      <c r="R60" s="52" t="str">
        <f t="shared" si="98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64666.687999999958</v>
      </c>
      <c r="AJ60" s="119"/>
      <c r="AK60" s="52" t="str">
        <f t="shared" si="99"/>
        <v/>
      </c>
      <c r="AM60" s="198">
        <f t="shared" si="81"/>
        <v>2.3647140718469641</v>
      </c>
      <c r="AN60" s="157">
        <f t="shared" si="82"/>
        <v>2.2614935016861302</v>
      </c>
      <c r="AO60" s="157">
        <f t="shared" si="83"/>
        <v>2.5580688905462297</v>
      </c>
      <c r="AP60" s="157">
        <f t="shared" si="84"/>
        <v>2.3603331049966276</v>
      </c>
      <c r="AQ60" s="157">
        <f t="shared" si="85"/>
        <v>2.5709811698639262</v>
      </c>
      <c r="AR60" s="157">
        <f t="shared" si="86"/>
        <v>2.426905203187177</v>
      </c>
      <c r="AS60" s="157">
        <f t="shared" si="87"/>
        <v>2.7569178405590455</v>
      </c>
      <c r="AT60" s="157">
        <f t="shared" si="88"/>
        <v>2.568696662723287</v>
      </c>
      <c r="AU60" s="157">
        <f t="shared" si="89"/>
        <v>2.9967018158701015</v>
      </c>
      <c r="AV60" s="157">
        <f t="shared" si="90"/>
        <v>2.6446157846551293</v>
      </c>
      <c r="AW60" s="157">
        <f t="shared" si="91"/>
        <v>2.8633281235413843</v>
      </c>
      <c r="AX60" s="157">
        <f t="shared" si="92"/>
        <v>3.0177047586960484</v>
      </c>
      <c r="AY60" s="157">
        <f t="shared" si="93"/>
        <v>3.1907721970477527</v>
      </c>
      <c r="AZ60" s="157">
        <f t="shared" si="94"/>
        <v>3.0720834500865446</v>
      </c>
      <c r="BA60" s="157">
        <f t="shared" si="95"/>
        <v>3.2015243739726422</v>
      </c>
      <c r="BB60" s="157"/>
      <c r="BC60" s="52" t="str">
        <f t="shared" si="97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172490.83000000034</v>
      </c>
      <c r="Q61" s="202"/>
      <c r="R61" s="52" t="str">
        <f t="shared" si="98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99"/>
        <v/>
      </c>
      <c r="AM61" s="198">
        <f t="shared" ref="AM61:AN67" si="100">(U61/B61)*10</f>
        <v>1.9784200067392308</v>
      </c>
      <c r="AN61" s="157">
        <f t="shared" si="100"/>
        <v>1.9672226836151285</v>
      </c>
      <c r="AO61" s="157">
        <f t="shared" ref="AO61:AZ63" si="101">IF(W61="","",(W61/D61)*10)</f>
        <v>2.1967931517532344</v>
      </c>
      <c r="AP61" s="157">
        <f t="shared" si="101"/>
        <v>2.3729260081576027</v>
      </c>
      <c r="AQ61" s="157">
        <f t="shared" si="101"/>
        <v>2.4758168420606395</v>
      </c>
      <c r="AR61" s="157">
        <f t="shared" si="101"/>
        <v>2.4958910965727048</v>
      </c>
      <c r="AS61" s="157">
        <f t="shared" si="101"/>
        <v>2.8239750172941114</v>
      </c>
      <c r="AT61" s="157">
        <f t="shared" si="101"/>
        <v>2.95999563618712</v>
      </c>
      <c r="AU61" s="157">
        <f t="shared" si="101"/>
        <v>2.8613877922934243</v>
      </c>
      <c r="AV61" s="157">
        <f t="shared" si="101"/>
        <v>2.7146381384743794</v>
      </c>
      <c r="AW61" s="157">
        <f t="shared" si="101"/>
        <v>2.7936391721613445</v>
      </c>
      <c r="AX61" s="157">
        <f t="shared" si="101"/>
        <v>3.094595117974555</v>
      </c>
      <c r="AY61" s="157">
        <f t="shared" si="101"/>
        <v>2.9794973919702468</v>
      </c>
      <c r="AZ61" s="157">
        <f t="shared" si="101"/>
        <v>3.0009551822447307</v>
      </c>
      <c r="BA61" s="157">
        <f t="shared" ref="BA61:BA63" si="102">IF(AI61="","",(AI61/P61)*10)</f>
        <v>3.0011770480784343</v>
      </c>
      <c r="BB61" s="157" t="str">
        <f t="shared" ref="BB61:BB63" si="103">IF(AJ61="","",(AJ61/Q61)*10)</f>
        <v/>
      </c>
      <c r="BC61" s="52" t="str">
        <f t="shared" si="97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117416.39999999989</v>
      </c>
      <c r="Q62" s="203"/>
      <c r="R62" s="52" t="str">
        <f t="shared" si="98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99"/>
        <v/>
      </c>
      <c r="AM62" s="198">
        <f t="shared" si="100"/>
        <v>2.0408556968710365</v>
      </c>
      <c r="AN62" s="157">
        <f t="shared" si="100"/>
        <v>1.8586959199657298</v>
      </c>
      <c r="AO62" s="157">
        <f t="shared" si="101"/>
        <v>2.3103681372605527</v>
      </c>
      <c r="AP62" s="157">
        <f t="shared" si="101"/>
        <v>2.494909882777443</v>
      </c>
      <c r="AQ62" s="157">
        <f t="shared" si="101"/>
        <v>2.357121537342076</v>
      </c>
      <c r="AR62" s="157">
        <f t="shared" si="101"/>
        <v>2.6659387435479127</v>
      </c>
      <c r="AS62" s="157">
        <f t="shared" si="101"/>
        <v>3.190162257970441</v>
      </c>
      <c r="AT62" s="157">
        <f t="shared" si="101"/>
        <v>3.0157583548138938</v>
      </c>
      <c r="AU62" s="157">
        <f t="shared" si="101"/>
        <v>3.3894753383554024</v>
      </c>
      <c r="AV62" s="157">
        <f t="shared" si="101"/>
        <v>3.080067195408315</v>
      </c>
      <c r="AW62" s="157">
        <f t="shared" si="101"/>
        <v>2.920769071613742</v>
      </c>
      <c r="AX62" s="157">
        <f t="shared" si="101"/>
        <v>2.7992960150697193</v>
      </c>
      <c r="AY62" s="157">
        <f t="shared" si="101"/>
        <v>3.0658930312246784</v>
      </c>
      <c r="AZ62" s="157">
        <f t="shared" si="101"/>
        <v>3.2488675331789625</v>
      </c>
      <c r="BA62" s="157">
        <f t="shared" si="102"/>
        <v>3.2145078540987511</v>
      </c>
      <c r="BB62" s="157" t="str">
        <f t="shared" si="103"/>
        <v/>
      </c>
      <c r="BC62" s="52" t="str">
        <f t="shared" si="97"/>
        <v/>
      </c>
      <c r="BF62" s="105"/>
    </row>
    <row r="63" spans="1:58" ht="20.100000000000001" customHeight="1" thickBot="1" x14ac:dyDescent="0.3">
      <c r="A63" s="35" t="str">
        <f>A19</f>
        <v>jan-ago</v>
      </c>
      <c r="B63" s="167">
        <f>SUM(B51:B58)</f>
        <v>730314.10000000009</v>
      </c>
      <c r="C63" s="168">
        <f t="shared" ref="C63:Q63" si="104">SUM(C51:C58)</f>
        <v>873275.2000000003</v>
      </c>
      <c r="D63" s="168">
        <f t="shared" si="104"/>
        <v>986199.57999999984</v>
      </c>
      <c r="E63" s="168">
        <f t="shared" si="104"/>
        <v>874116.35999999987</v>
      </c>
      <c r="F63" s="168">
        <f t="shared" si="104"/>
        <v>888533.80999999959</v>
      </c>
      <c r="G63" s="168">
        <f t="shared" si="104"/>
        <v>918772.4600000002</v>
      </c>
      <c r="H63" s="168">
        <f t="shared" si="104"/>
        <v>706378.15999999968</v>
      </c>
      <c r="I63" s="168">
        <f t="shared" si="104"/>
        <v>845101.22999999952</v>
      </c>
      <c r="J63" s="168">
        <f t="shared" si="104"/>
        <v>853108.38000000012</v>
      </c>
      <c r="K63" s="168">
        <f t="shared" si="104"/>
        <v>891991.30999999924</v>
      </c>
      <c r="L63" s="168">
        <f t="shared" si="104"/>
        <v>1070105.73</v>
      </c>
      <c r="M63" s="168">
        <f t="shared" si="104"/>
        <v>1171047.7299999995</v>
      </c>
      <c r="N63" s="168">
        <f t="shared" si="104"/>
        <v>1131580.9399999992</v>
      </c>
      <c r="O63" s="168">
        <f t="shared" si="104"/>
        <v>1210118.2100000002</v>
      </c>
      <c r="P63" s="168">
        <f t="shared" si="104"/>
        <v>1241335.1900000002</v>
      </c>
      <c r="Q63" s="169">
        <f t="shared" si="104"/>
        <v>1273576.5999999994</v>
      </c>
      <c r="R63" s="57">
        <f t="shared" si="98"/>
        <v>2.5973170066981837E-2</v>
      </c>
      <c r="T63" s="109"/>
      <c r="U63" s="167">
        <f>SUM(U51:U58)</f>
        <v>136597.08700000006</v>
      </c>
      <c r="V63" s="168">
        <f t="shared" ref="V63:AJ63" si="105">SUM(V51:V58)</f>
        <v>157680.34499999997</v>
      </c>
      <c r="W63" s="168">
        <f t="shared" si="105"/>
        <v>180821.72800000003</v>
      </c>
      <c r="X63" s="168">
        <f t="shared" si="105"/>
        <v>186298.01999999996</v>
      </c>
      <c r="Y63" s="168">
        <f t="shared" si="105"/>
        <v>183893.84200000006</v>
      </c>
      <c r="Z63" s="168">
        <f t="shared" si="105"/>
        <v>194942.60899999994</v>
      </c>
      <c r="AA63" s="168">
        <f t="shared" si="105"/>
        <v>172584.77900000007</v>
      </c>
      <c r="AB63" s="168">
        <f t="shared" si="105"/>
        <v>207753.03200000004</v>
      </c>
      <c r="AC63" s="168">
        <f t="shared" si="105"/>
        <v>219856.43500000003</v>
      </c>
      <c r="AD63" s="168">
        <f t="shared" si="105"/>
        <v>226460.89000000007</v>
      </c>
      <c r="AE63" s="168">
        <f t="shared" si="105"/>
        <v>272430.62300000002</v>
      </c>
      <c r="AF63" s="168">
        <f t="shared" si="105"/>
        <v>311307.9420000001</v>
      </c>
      <c r="AG63" s="168">
        <f t="shared" si="105"/>
        <v>321830.04400000011</v>
      </c>
      <c r="AH63" s="168">
        <f t="shared" si="105"/>
        <v>346705.94299999997</v>
      </c>
      <c r="AI63" s="168">
        <f t="shared" si="105"/>
        <v>357730.6540000001</v>
      </c>
      <c r="AJ63" s="169">
        <f t="shared" si="105"/>
        <v>348217.21999999991</v>
      </c>
      <c r="AK63" s="57">
        <f t="shared" si="99"/>
        <v>-2.6593846218166645E-2</v>
      </c>
      <c r="AM63" s="199">
        <f t="shared" si="100"/>
        <v>1.8703881932445237</v>
      </c>
      <c r="AN63" s="173">
        <f t="shared" si="100"/>
        <v>1.8056203244979352</v>
      </c>
      <c r="AO63" s="173">
        <f t="shared" si="101"/>
        <v>1.8335206348394517</v>
      </c>
      <c r="AP63" s="173">
        <f t="shared" si="101"/>
        <v>2.131272545911393</v>
      </c>
      <c r="AQ63" s="173">
        <f t="shared" si="101"/>
        <v>2.0696324656458502</v>
      </c>
      <c r="AR63" s="173">
        <f t="shared" si="101"/>
        <v>2.121772446248551</v>
      </c>
      <c r="AS63" s="173">
        <f t="shared" si="101"/>
        <v>2.4432349239110134</v>
      </c>
      <c r="AT63" s="173">
        <f t="shared" si="101"/>
        <v>2.4583212593359987</v>
      </c>
      <c r="AU63" s="173">
        <f t="shared" si="101"/>
        <v>2.5771219713021694</v>
      </c>
      <c r="AV63" s="173">
        <f t="shared" si="101"/>
        <v>2.5388239488566349</v>
      </c>
      <c r="AW63" s="173">
        <f t="shared" si="101"/>
        <v>2.5458290275672106</v>
      </c>
      <c r="AX63" s="173">
        <f t="shared" si="101"/>
        <v>2.6583710810830929</v>
      </c>
      <c r="AY63" s="173">
        <f t="shared" si="101"/>
        <v>2.8440744503879705</v>
      </c>
      <c r="AZ63" s="173">
        <f t="shared" si="101"/>
        <v>2.8650584722628043</v>
      </c>
      <c r="BA63" s="173">
        <f t="shared" si="102"/>
        <v>2.8818215811637469</v>
      </c>
      <c r="BB63" s="173">
        <f t="shared" si="103"/>
        <v>2.7341678545287351</v>
      </c>
      <c r="BC63" s="61">
        <f t="shared" si="97"/>
        <v>-5.1236248489535473E-2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06">SUM(E51:E53)</f>
        <v>307586.39999999991</v>
      </c>
      <c r="F64" s="154">
        <f t="shared" si="106"/>
        <v>312002.81999999983</v>
      </c>
      <c r="G64" s="154">
        <f t="shared" si="106"/>
        <v>314085.74999999994</v>
      </c>
      <c r="H64" s="154">
        <f t="shared" si="106"/>
        <v>225185.55999999994</v>
      </c>
      <c r="I64" s="154">
        <f t="shared" si="106"/>
        <v>291368.51999999996</v>
      </c>
      <c r="J64" s="154">
        <f t="shared" si="106"/>
        <v>290915.21000000002</v>
      </c>
      <c r="K64" s="154">
        <f t="shared" si="106"/>
        <v>314581.43999999971</v>
      </c>
      <c r="L64" s="154">
        <f t="shared" si="106"/>
        <v>387624.22000000009</v>
      </c>
      <c r="M64" s="154">
        <f t="shared" si="106"/>
        <v>406414.74999999977</v>
      </c>
      <c r="N64" s="154">
        <f t="shared" si="106"/>
        <v>411776.26999999984</v>
      </c>
      <c r="O64" s="154">
        <f t="shared" ref="O64:P64" si="107">SUM(O51:O53)</f>
        <v>412801.68999999994</v>
      </c>
      <c r="P64" s="154">
        <f t="shared" si="107"/>
        <v>411153.38000000012</v>
      </c>
      <c r="Q64" s="154">
        <f t="shared" ref="Q64" si="108">SUM(Q51:Q53)</f>
        <v>437098.29999999981</v>
      </c>
      <c r="R64" s="52">
        <f t="shared" si="98"/>
        <v>6.3102776876112959E-2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09">SUM(Y51:Y53)</f>
        <v>61448.611999999994</v>
      </c>
      <c r="Z64" s="154">
        <f t="shared" si="109"/>
        <v>65590.697999999975</v>
      </c>
      <c r="AA64" s="154">
        <f t="shared" si="109"/>
        <v>58604.442999999985</v>
      </c>
      <c r="AB64" s="154">
        <f t="shared" si="109"/>
        <v>74095.891999999963</v>
      </c>
      <c r="AC64" s="154">
        <f t="shared" si="109"/>
        <v>76343.599000000002</v>
      </c>
      <c r="AD64" s="154">
        <f t="shared" si="109"/>
        <v>80321.476000000039</v>
      </c>
      <c r="AE64" s="154">
        <f t="shared" si="109"/>
        <v>99368.438000000038</v>
      </c>
      <c r="AF64" s="154">
        <f t="shared" si="109"/>
        <v>107006.38200000001</v>
      </c>
      <c r="AG64" s="154">
        <f t="shared" si="109"/>
        <v>114366.99700000009</v>
      </c>
      <c r="AH64" s="154">
        <f t="shared" ref="AH64" si="110">SUM(AH51:AH53)</f>
        <v>116285.541</v>
      </c>
      <c r="AI64" s="154">
        <f t="shared" si="109"/>
        <v>121877.28200000006</v>
      </c>
      <c r="AJ64" s="119">
        <f>IF(AJ53="","",SUM(AJ51:AJ53))</f>
        <v>120174.49599999996</v>
      </c>
      <c r="AK64" s="52">
        <f t="shared" si="99"/>
        <v>-1.3971315835547664E-2</v>
      </c>
      <c r="AM64" s="197">
        <f t="shared" si="100"/>
        <v>1.9450344091466372</v>
      </c>
      <c r="AN64" s="156">
        <f t="shared" si="100"/>
        <v>1.9790475308153666</v>
      </c>
      <c r="AO64" s="156">
        <f t="shared" ref="AO64:AZ66" si="111">(W64/D64)*10</f>
        <v>1.7976382565582869</v>
      </c>
      <c r="AP64" s="156">
        <f t="shared" si="111"/>
        <v>2.0596266935079059</v>
      </c>
      <c r="AQ64" s="156">
        <f t="shared" si="111"/>
        <v>1.9694889937212756</v>
      </c>
      <c r="AR64" s="156">
        <f t="shared" si="111"/>
        <v>2.0883054388809423</v>
      </c>
      <c r="AS64" s="156">
        <f t="shared" si="111"/>
        <v>2.6024956040698171</v>
      </c>
      <c r="AT64" s="156">
        <f t="shared" si="111"/>
        <v>2.5430301118322589</v>
      </c>
      <c r="AU64" s="156">
        <f t="shared" si="111"/>
        <v>2.6242560160398627</v>
      </c>
      <c r="AV64" s="156">
        <f t="shared" si="111"/>
        <v>2.5532808292822393</v>
      </c>
      <c r="AW64" s="156">
        <f t="shared" si="111"/>
        <v>2.5635250036749513</v>
      </c>
      <c r="AX64" s="156">
        <f t="shared" si="111"/>
        <v>2.6329354926217627</v>
      </c>
      <c r="AY64" s="156">
        <f t="shared" si="111"/>
        <v>2.7774062113875608</v>
      </c>
      <c r="AZ64" s="156">
        <f t="shared" si="111"/>
        <v>2.8169831620602137</v>
      </c>
      <c r="BA64" s="156">
        <f t="shared" ref="BA64:BA66" si="112">(AI64/P64)*10</f>
        <v>2.9642777593121092</v>
      </c>
      <c r="BB64" s="156">
        <f t="shared" ref="BB64" si="113">(AJ64/Q64)*10</f>
        <v>2.7493700158522696</v>
      </c>
      <c r="BC64" s="61">
        <f t="shared" si="97"/>
        <v>-7.2499192352916075E-2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14">SUM(E54:E56)</f>
        <v>341280.04000000004</v>
      </c>
      <c r="F65" s="154">
        <f t="shared" si="114"/>
        <v>330986.2099999999</v>
      </c>
      <c r="G65" s="154">
        <f t="shared" si="114"/>
        <v>352389.62000000011</v>
      </c>
      <c r="H65" s="154">
        <f t="shared" si="114"/>
        <v>271249.88999999984</v>
      </c>
      <c r="I65" s="154">
        <f t="shared" si="114"/>
        <v>338059.84999999963</v>
      </c>
      <c r="J65" s="154">
        <f t="shared" si="114"/>
        <v>341622.02</v>
      </c>
      <c r="K65" s="154">
        <f t="shared" si="114"/>
        <v>348164.02999999968</v>
      </c>
      <c r="L65" s="154">
        <f t="shared" si="114"/>
        <v>373006.16999999981</v>
      </c>
      <c r="M65" s="154">
        <f t="shared" si="114"/>
        <v>455027.89</v>
      </c>
      <c r="N65" s="154">
        <f t="shared" si="114"/>
        <v>411180.44999999978</v>
      </c>
      <c r="O65" s="154">
        <f t="shared" ref="O65:P65" si="115">SUM(O54:O56)</f>
        <v>458853.4600000002</v>
      </c>
      <c r="P65" s="154">
        <f t="shared" si="115"/>
        <v>468166.8600000001</v>
      </c>
      <c r="Q65" s="154">
        <f>IF(Q56="","",SUM(Q54:Q56))</f>
        <v>458111.10999999987</v>
      </c>
      <c r="R65" s="52">
        <f t="shared" si="98"/>
        <v>-2.1478987214089078E-2</v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16">SUM(Y54:Y56)</f>
        <v>68997.127000000022</v>
      </c>
      <c r="Z65" s="154">
        <f t="shared" si="116"/>
        <v>75648.96299999996</v>
      </c>
      <c r="AA65" s="154">
        <f t="shared" si="116"/>
        <v>65293.128000000026</v>
      </c>
      <c r="AB65" s="154">
        <f t="shared" si="116"/>
        <v>80241.398000000045</v>
      </c>
      <c r="AC65" s="154">
        <f t="shared" si="116"/>
        <v>84590.548999999999</v>
      </c>
      <c r="AD65" s="154">
        <f t="shared" si="116"/>
        <v>84889.636000000028</v>
      </c>
      <c r="AE65" s="154">
        <f t="shared" si="116"/>
        <v>93771.617999999988</v>
      </c>
      <c r="AF65" s="154">
        <f t="shared" si="116"/>
        <v>121302.12800000008</v>
      </c>
      <c r="AG65" s="154">
        <f t="shared" si="116"/>
        <v>117899.58700000003</v>
      </c>
      <c r="AH65" s="154">
        <f t="shared" ref="AH65" si="117">SUM(AH54:AH56)</f>
        <v>136371.95699999994</v>
      </c>
      <c r="AI65" s="154">
        <f t="shared" si="116"/>
        <v>135087.1620000001</v>
      </c>
      <c r="AJ65" s="119">
        <f>IF(AJ56="","",SUM(AJ54:AJ56))</f>
        <v>129681.98499999994</v>
      </c>
      <c r="AK65" s="52">
        <f t="shared" si="99"/>
        <v>-4.0012514290589302E-2</v>
      </c>
      <c r="AM65" s="198">
        <f t="shared" si="100"/>
        <v>1.9239920608248851</v>
      </c>
      <c r="AN65" s="157">
        <f t="shared" si="100"/>
        <v>1.7497338733485361</v>
      </c>
      <c r="AO65" s="157">
        <f t="shared" si="111"/>
        <v>1.8123227987763368</v>
      </c>
      <c r="AP65" s="157">
        <f t="shared" si="111"/>
        <v>2.0013737105750451</v>
      </c>
      <c r="AQ65" s="157">
        <f t="shared" si="111"/>
        <v>2.0845921949437121</v>
      </c>
      <c r="AR65" s="157">
        <f t="shared" si="111"/>
        <v>2.1467420918924893</v>
      </c>
      <c r="AS65" s="157">
        <f t="shared" si="111"/>
        <v>2.4071209024269122</v>
      </c>
      <c r="AT65" s="157">
        <f t="shared" si="111"/>
        <v>2.3735855648045794</v>
      </c>
      <c r="AU65" s="157">
        <f t="shared" si="111"/>
        <v>2.4761445119960355</v>
      </c>
      <c r="AV65" s="157">
        <f t="shared" si="111"/>
        <v>2.4382081055300313</v>
      </c>
      <c r="AW65" s="157">
        <f t="shared" si="111"/>
        <v>2.5139428122596481</v>
      </c>
      <c r="AX65" s="157">
        <f t="shared" si="111"/>
        <v>2.6658174293448273</v>
      </c>
      <c r="AY65" s="157">
        <f t="shared" si="111"/>
        <v>2.8673441794229291</v>
      </c>
      <c r="AZ65" s="157">
        <f t="shared" si="111"/>
        <v>2.972015444756587</v>
      </c>
      <c r="BA65" s="157">
        <f t="shared" si="112"/>
        <v>2.8854490469487755</v>
      </c>
      <c r="BB65" s="157">
        <f>IF(AJ65="","",(AJ65/Q65)*10)</f>
        <v>2.8307976420829433</v>
      </c>
      <c r="BC65" s="52">
        <f t="shared" si="97"/>
        <v>-1.8940346537612038E-2</v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18">SUM(E57:E59)</f>
        <v>374827.90000000014</v>
      </c>
      <c r="F66" s="154">
        <f t="shared" si="118"/>
        <v>411823.39999999991</v>
      </c>
      <c r="G66" s="154">
        <f t="shared" si="118"/>
        <v>392287.49999999988</v>
      </c>
      <c r="H66" s="154">
        <f t="shared" si="118"/>
        <v>324909.64999999991</v>
      </c>
      <c r="I66" s="154">
        <f t="shared" si="118"/>
        <v>335894.45999999973</v>
      </c>
      <c r="J66" s="154">
        <f t="shared" si="118"/>
        <v>323029.73000000004</v>
      </c>
      <c r="K66" s="154">
        <f t="shared" si="118"/>
        <v>359624.85999999987</v>
      </c>
      <c r="L66" s="154">
        <f t="shared" si="118"/>
        <v>485561.99000000028</v>
      </c>
      <c r="M66" s="154">
        <f t="shared" si="118"/>
        <v>462583.7999999997</v>
      </c>
      <c r="N66" s="154">
        <f t="shared" si="118"/>
        <v>492833.60999999993</v>
      </c>
      <c r="O66" s="154">
        <f t="shared" ref="O66:P66" si="119">SUM(O57:O59)</f>
        <v>489114.31000000017</v>
      </c>
      <c r="P66" s="154">
        <f t="shared" si="119"/>
        <v>507658.44999999984</v>
      </c>
      <c r="Q66" s="154" t="str">
        <f>IF(Q59="","",SUM(Q57:Q59))</f>
        <v/>
      </c>
      <c r="R66" s="52" t="str">
        <f t="shared" si="98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20">SUM(Y57:Y59)</f>
        <v>90275.416000000056</v>
      </c>
      <c r="Z66" s="154">
        <f t="shared" si="120"/>
        <v>87840.50900000002</v>
      </c>
      <c r="AA66" s="154">
        <f t="shared" si="120"/>
        <v>78765.768000000011</v>
      </c>
      <c r="AB66" s="154">
        <f t="shared" si="120"/>
        <v>86377.072000000029</v>
      </c>
      <c r="AC66" s="154">
        <f t="shared" si="120"/>
        <v>89313.755000000005</v>
      </c>
      <c r="AD66" s="154">
        <f t="shared" si="120"/>
        <v>95872.349999999977</v>
      </c>
      <c r="AE66" s="154">
        <f t="shared" si="120"/>
        <v>128355.976</v>
      </c>
      <c r="AF66" s="154">
        <f t="shared" si="120"/>
        <v>133533.43400000001</v>
      </c>
      <c r="AG66" s="154">
        <f t="shared" si="120"/>
        <v>144237.76400000011</v>
      </c>
      <c r="AH66" s="154">
        <f t="shared" ref="AH66" si="121">SUM(AH57:AH59)</f>
        <v>138745.30100000001</v>
      </c>
      <c r="AI66" s="154">
        <f t="shared" si="120"/>
        <v>146549.62399999995</v>
      </c>
      <c r="AJ66" s="119" t="str">
        <f>IF(AJ59="","",SUM(AJ57:AJ59))</f>
        <v/>
      </c>
      <c r="AK66" s="52" t="str">
        <f t="shared" si="99"/>
        <v/>
      </c>
      <c r="AM66" s="198">
        <f t="shared" si="100"/>
        <v>1.8380654168220978</v>
      </c>
      <c r="AN66" s="157">
        <f t="shared" si="100"/>
        <v>1.8450697519866253</v>
      </c>
      <c r="AO66" s="157">
        <f t="shared" si="111"/>
        <v>1.959075682997454</v>
      </c>
      <c r="AP66" s="157">
        <f t="shared" si="111"/>
        <v>2.4233752876986996</v>
      </c>
      <c r="AQ66" s="157">
        <f t="shared" si="111"/>
        <v>2.1920904931579916</v>
      </c>
      <c r="AR66" s="157">
        <f t="shared" si="111"/>
        <v>2.2391870503138653</v>
      </c>
      <c r="AS66" s="157">
        <f t="shared" si="111"/>
        <v>2.4242360299240122</v>
      </c>
      <c r="AT66" s="157">
        <f t="shared" si="111"/>
        <v>2.5715539339350846</v>
      </c>
      <c r="AU66" s="157">
        <f t="shared" si="111"/>
        <v>2.764877245199691</v>
      </c>
      <c r="AV66" s="157">
        <f t="shared" si="111"/>
        <v>2.6658988480384815</v>
      </c>
      <c r="AW66" s="157">
        <f t="shared" si="111"/>
        <v>2.643451889634111</v>
      </c>
      <c r="AX66" s="157">
        <f t="shared" si="111"/>
        <v>2.8866863474250524</v>
      </c>
      <c r="AY66" s="157">
        <f t="shared" si="111"/>
        <v>2.9267030712454885</v>
      </c>
      <c r="AZ66" s="157">
        <f t="shared" si="111"/>
        <v>2.836664112321718</v>
      </c>
      <c r="BA66" s="157">
        <f t="shared" si="112"/>
        <v>2.8867760203735404</v>
      </c>
      <c r="BB66" s="157" t="str">
        <f t="shared" ref="BB66:BB67" si="122">IF(AJ66="","",(AJ66/Q66)*10)</f>
        <v/>
      </c>
      <c r="BC66" s="52" t="str">
        <f t="shared" si="97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23">IF(E62="","",SUM(E60:E62))</f>
        <v>378869.0400000001</v>
      </c>
      <c r="F67" s="155">
        <f t="shared" si="123"/>
        <v>396865.16000000021</v>
      </c>
      <c r="G67" s="155">
        <f t="shared" si="123"/>
        <v>336903.74</v>
      </c>
      <c r="H67" s="155">
        <f t="shared" si="123"/>
        <v>311374.30999999976</v>
      </c>
      <c r="I67" s="155">
        <f t="shared" si="123"/>
        <v>337617.05000000005</v>
      </c>
      <c r="J67" s="155">
        <f t="shared" si="123"/>
        <v>314897.43999999994</v>
      </c>
      <c r="K67" s="155">
        <f t="shared" si="123"/>
        <v>372869.66999999981</v>
      </c>
      <c r="L67" s="155">
        <f t="shared" si="123"/>
        <v>493444.35000000033</v>
      </c>
      <c r="M67" s="155">
        <f t="shared" si="123"/>
        <v>455271.89999999967</v>
      </c>
      <c r="N67" s="155">
        <f t="shared" si="123"/>
        <v>469176.04999999987</v>
      </c>
      <c r="O67" s="155">
        <f t="shared" ref="O67:P67" si="124">IF(O62="","",SUM(O60:O62))</f>
        <v>416430.29999999993</v>
      </c>
      <c r="P67" s="155">
        <f t="shared" si="124"/>
        <v>491894.41000000027</v>
      </c>
      <c r="Q67" s="155" t="str">
        <f>IF(Q62="","",SUM(Q60:Q62))</f>
        <v/>
      </c>
      <c r="R67" s="55" t="str">
        <f t="shared" si="98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25">IF(Y62="","",SUM(Y60:Y62))</f>
        <v>98610.478999999992</v>
      </c>
      <c r="Z67" s="155">
        <f t="shared" si="125"/>
        <v>84566.343999999997</v>
      </c>
      <c r="AA67" s="155">
        <f t="shared" si="125"/>
        <v>90045.485000000015</v>
      </c>
      <c r="AB67" s="155">
        <f t="shared" si="125"/>
        <v>94962.186000000016</v>
      </c>
      <c r="AC67" s="155">
        <f t="shared" si="125"/>
        <v>95891.539000000004</v>
      </c>
      <c r="AD67" s="155">
        <f t="shared" si="125"/>
        <v>103388.924</v>
      </c>
      <c r="AE67" s="155">
        <f t="shared" si="125"/>
        <v>140739.50200000001</v>
      </c>
      <c r="AF67" s="155">
        <f t="shared" si="125"/>
        <v>135949.3170000001</v>
      </c>
      <c r="AG67" s="155">
        <f t="shared" si="125"/>
        <v>144292.45000000004</v>
      </c>
      <c r="AH67" s="155">
        <f t="shared" ref="AH67" si="126">IF(AH62="","",SUM(AH60:AH62))</f>
        <v>128817.85499999998</v>
      </c>
      <c r="AI67" s="155">
        <f t="shared" si="125"/>
        <v>154177.83399999997</v>
      </c>
      <c r="AJ67" s="123" t="str">
        <f t="shared" si="125"/>
        <v/>
      </c>
      <c r="AK67" s="55" t="str">
        <f t="shared" si="99"/>
        <v/>
      </c>
      <c r="AM67" s="200">
        <f t="shared" si="100"/>
        <v>2.1176785143360082</v>
      </c>
      <c r="AN67" s="158">
        <f t="shared" si="100"/>
        <v>2.0453352071175841</v>
      </c>
      <c r="AO67" s="158">
        <f t="shared" ref="AO67:AZ67" si="127">IF(W62="","",(W67/D67)*10)</f>
        <v>2.3611669003409426</v>
      </c>
      <c r="AP67" s="158">
        <f t="shared" si="127"/>
        <v>2.3941369028200361</v>
      </c>
      <c r="AQ67" s="158">
        <f t="shared" si="127"/>
        <v>2.4847350923925884</v>
      </c>
      <c r="AR67" s="158">
        <f t="shared" si="127"/>
        <v>2.5101040433685897</v>
      </c>
      <c r="AS67" s="158">
        <f t="shared" si="127"/>
        <v>2.8918726467832263</v>
      </c>
      <c r="AT67" s="158">
        <f t="shared" si="127"/>
        <v>2.8127189074129992</v>
      </c>
      <c r="AU67" s="158">
        <f t="shared" si="127"/>
        <v>3.045167309076886</v>
      </c>
      <c r="AV67" s="158">
        <f t="shared" si="127"/>
        <v>2.7727898597920304</v>
      </c>
      <c r="AW67" s="158">
        <f t="shared" si="127"/>
        <v>2.852185905056972</v>
      </c>
      <c r="AX67" s="158">
        <f t="shared" si="127"/>
        <v>2.9861126285193573</v>
      </c>
      <c r="AY67" s="158">
        <f t="shared" si="127"/>
        <v>3.0754436421040694</v>
      </c>
      <c r="AZ67" s="158">
        <f t="shared" si="127"/>
        <v>3.093383334497994</v>
      </c>
      <c r="BA67" s="158">
        <f t="shared" ref="BA67" si="128">IF(AI62="","",(AI67/P67)*10)</f>
        <v>3.1343684918070096</v>
      </c>
      <c r="BB67" s="303" t="str">
        <f t="shared" si="122"/>
        <v/>
      </c>
      <c r="BC67" s="55" t="str">
        <f t="shared" si="97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20:AJ23 Q42:Q45 P64:P67 Q64:Q65 AJ64:AJ65 P20:P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zoomScale="118" zoomScaleNormal="118" workbookViewId="0">
      <selection activeCell="AI51" sqref="AI51:AJ62"/>
    </sheetView>
  </sheetViews>
  <sheetFormatPr defaultRowHeight="15" x14ac:dyDescent="0.25"/>
  <cols>
    <col min="1" max="1" width="18.7109375" customWidth="1"/>
    <col min="2" max="3" width="9.7109375" bestFit="1" customWidth="1"/>
    <col min="6" max="15" width="9.7109375" bestFit="1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M3" s="119"/>
      <c r="N3" s="119"/>
      <c r="O3" s="119"/>
      <c r="P3" s="119"/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2" t="s">
        <v>3</v>
      </c>
      <c r="B4" s="354" t="s">
        <v>71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9"/>
      <c r="R4" s="357" t="s">
        <v>149</v>
      </c>
      <c r="T4" s="355" t="s">
        <v>3</v>
      </c>
      <c r="U4" s="347" t="s">
        <v>71</v>
      </c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9"/>
      <c r="AK4" s="359" t="s">
        <v>149</v>
      </c>
      <c r="AM4" s="347" t="s">
        <v>71</v>
      </c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B4" s="349"/>
      <c r="BC4" s="357" t="s">
        <v>149</v>
      </c>
    </row>
    <row r="5" spans="1:58" ht="20.100000000000001" customHeight="1" thickBot="1" x14ac:dyDescent="0.3">
      <c r="A5" s="353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8"/>
      <c r="T5" s="356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60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8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144430.93999999989</v>
      </c>
      <c r="Q7" s="112">
        <v>156395.9099999998</v>
      </c>
      <c r="R7" s="61">
        <f>IF(Q7="","",(Q7-P7)/P7)</f>
        <v>8.2842152796346297E-2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10034.434000000001</v>
      </c>
      <c r="AJ7" s="112">
        <v>12093.029000000004</v>
      </c>
      <c r="AK7" s="61">
        <f>IF(AJ7="","",(AJ7-AI7)/AI7)</f>
        <v>0.20515307589845155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0.69475653900750145</v>
      </c>
      <c r="BB7" s="156">
        <f>(AJ7/Q7)*10</f>
        <v>0.77323179359358052</v>
      </c>
      <c r="BC7" s="61">
        <f t="shared" ref="BC7:BC23" si="15">IF(BB7="","",(BB7-BA7)/BA7)</f>
        <v>0.11295360342802294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163866.36999999988</v>
      </c>
      <c r="Q8" s="119">
        <v>177159.38999999964</v>
      </c>
      <c r="R8" s="52">
        <f t="shared" ref="R8:R23" si="16">IF(Q8="","",(Q8-P8)/P8)</f>
        <v>8.1121098856341098E-2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11476.990000000007</v>
      </c>
      <c r="AJ8" s="119">
        <v>11812.482</v>
      </c>
      <c r="AK8" s="52">
        <f t="shared" ref="AK8:AK23" si="17">IF(AJ8="","",(AJ8-AI8)/AI8)</f>
        <v>2.9231706222623936E-2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0.70038715082295511</v>
      </c>
      <c r="BB8" s="157">
        <f>IF(AJ8="","",(AJ8/Q8)*10)</f>
        <v>0.66677143108248582</v>
      </c>
      <c r="BC8" s="52">
        <f t="shared" si="15"/>
        <v>-4.7995911548306971E-2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152411.75999999995</v>
      </c>
      <c r="Q9" s="119">
        <v>150246.00999999995</v>
      </c>
      <c r="R9" s="52">
        <f t="shared" si="16"/>
        <v>-1.4209861496252E-2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12319.741000000013</v>
      </c>
      <c r="AJ9" s="119">
        <v>11502.370999999999</v>
      </c>
      <c r="AK9" s="52">
        <f t="shared" si="17"/>
        <v>-6.6346362313949026E-2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0.8083195811136894</v>
      </c>
      <c r="BB9" s="157">
        <f t="shared" ref="BB9:BB18" si="18">IF(AJ9="","",(AJ9/Q9)*10)</f>
        <v>0.76556914889120864</v>
      </c>
      <c r="BC9" s="52">
        <f t="shared" si="15"/>
        <v>-5.2888032433384725E-2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119">
        <v>162790.66999999998</v>
      </c>
      <c r="R10" s="52">
        <f t="shared" si="16"/>
        <v>-6.103502060807555E-4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12259.460000000006</v>
      </c>
      <c r="AJ10" s="119">
        <v>12155.141999999996</v>
      </c>
      <c r="AK10" s="52">
        <f t="shared" si="17"/>
        <v>-8.5091839281673225E-3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0.75262159901808678</v>
      </c>
      <c r="BB10" s="157">
        <f t="shared" si="18"/>
        <v>0.74667313550586145</v>
      </c>
      <c r="BC10" s="52">
        <f t="shared" si="15"/>
        <v>-7.9036577212055013E-3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165110.75000000026</v>
      </c>
      <c r="Q11" s="119">
        <v>158180.08999999997</v>
      </c>
      <c r="R11" s="52">
        <f t="shared" si="16"/>
        <v>-4.1975825317250894E-2</v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12356.936000000002</v>
      </c>
      <c r="AJ11" s="119">
        <v>12640.515000000005</v>
      </c>
      <c r="AK11" s="52">
        <f t="shared" si="17"/>
        <v>2.2948973758543649E-2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0.74840287503993419</v>
      </c>
      <c r="BB11" s="157">
        <f t="shared" si="18"/>
        <v>0.79912174787610801</v>
      </c>
      <c r="BC11" s="52">
        <f t="shared" si="15"/>
        <v>6.7769478883238532E-2</v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119">
        <v>131483.49999999994</v>
      </c>
      <c r="R12" s="52">
        <f t="shared" si="16"/>
        <v>-0.17117555418752634</v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13628.670999999998</v>
      </c>
      <c r="AJ12" s="119">
        <v>10479.275</v>
      </c>
      <c r="AK12" s="52">
        <f t="shared" si="17"/>
        <v>-0.23108606848019145</v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0.85910214503991267</v>
      </c>
      <c r="BB12" s="157">
        <f t="shared" si="18"/>
        <v>0.79700304600957561</v>
      </c>
      <c r="BC12" s="52">
        <f t="shared" si="15"/>
        <v>-7.2283720147680489E-2</v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119">
        <v>206321.83000000007</v>
      </c>
      <c r="R13" s="52">
        <f t="shared" si="16"/>
        <v>0.26627404254525339</v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13356.521000000012</v>
      </c>
      <c r="AJ13" s="119">
        <v>17623.077000000005</v>
      </c>
      <c r="AK13" s="52">
        <f t="shared" si="17"/>
        <v>0.31943617653129802</v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0.81973952252219651</v>
      </c>
      <c r="BB13" s="157">
        <f t="shared" si="18"/>
        <v>0.85415474455611395</v>
      </c>
      <c r="BC13" s="52">
        <f t="shared" si="15"/>
        <v>4.1983119135244051E-2</v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119">
        <v>146394.98999999996</v>
      </c>
      <c r="R14" s="52">
        <f t="shared" si="16"/>
        <v>-9.0001383692789524E-2</v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12453.349000000004</v>
      </c>
      <c r="AJ14" s="119">
        <v>11655.231000000005</v>
      </c>
      <c r="AK14" s="52">
        <f t="shared" si="17"/>
        <v>-6.4088623871377759E-2</v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0.77410643345040642</v>
      </c>
      <c r="BB14" s="157">
        <f t="shared" si="18"/>
        <v>0.79614958134837865</v>
      </c>
      <c r="BC14" s="52">
        <f t="shared" si="15"/>
        <v>2.8475603541647149E-2</v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119"/>
      <c r="R15" s="52" t="str">
        <f t="shared" si="16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13379.387000000001</v>
      </c>
      <c r="AJ15" s="119"/>
      <c r="AK15" s="52" t="str">
        <f t="shared" si="17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0.8331460744474416</v>
      </c>
      <c r="BB15" s="157" t="str">
        <f t="shared" si="18"/>
        <v/>
      </c>
      <c r="BC15" s="52" t="str">
        <f t="shared" si="15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12015.865999999998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0.82351600295306748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16310.605999999989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0.87030963356416757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13990.055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0.78545854148277261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jan-ago</v>
      </c>
      <c r="B19" s="167">
        <f>SUM(B7:B14)</f>
        <v>1159979.19</v>
      </c>
      <c r="C19" s="323">
        <f t="shared" ref="C19:Q19" si="22">SUM(C7:C14)</f>
        <v>1065754.0599999998</v>
      </c>
      <c r="D19" s="323">
        <f t="shared" si="22"/>
        <v>935033.91999999993</v>
      </c>
      <c r="E19" s="323">
        <f t="shared" si="22"/>
        <v>989870.25999999989</v>
      </c>
      <c r="F19" s="323">
        <f t="shared" si="22"/>
        <v>1497327.4899999998</v>
      </c>
      <c r="G19" s="323">
        <f t="shared" si="22"/>
        <v>1591592.4099999997</v>
      </c>
      <c r="H19" s="323">
        <f t="shared" si="22"/>
        <v>1194431.51</v>
      </c>
      <c r="I19" s="323">
        <f t="shared" si="22"/>
        <v>1561280.3599999996</v>
      </c>
      <c r="J19" s="323">
        <f t="shared" si="22"/>
        <v>1130202.1499999999</v>
      </c>
      <c r="K19" s="323">
        <f t="shared" si="22"/>
        <v>1947045.120000001</v>
      </c>
      <c r="L19" s="323">
        <f t="shared" si="22"/>
        <v>1854401.35</v>
      </c>
      <c r="M19" s="323">
        <f t="shared" si="22"/>
        <v>2103372.3800000004</v>
      </c>
      <c r="N19" s="323">
        <f t="shared" si="22"/>
        <v>1864351.6299999985</v>
      </c>
      <c r="O19" s="324">
        <f t="shared" si="22"/>
        <v>2175562.5300000007</v>
      </c>
      <c r="P19" s="168">
        <f t="shared" si="22"/>
        <v>1271158.47</v>
      </c>
      <c r="Q19" s="311">
        <f t="shared" si="22"/>
        <v>1288972.3899999994</v>
      </c>
      <c r="R19" s="164">
        <f t="shared" si="16"/>
        <v>1.401392542347569E-2</v>
      </c>
      <c r="S19" s="171"/>
      <c r="T19" s="170"/>
      <c r="U19" s="167">
        <f>SUM(U7:U14)</f>
        <v>54367.955000000002</v>
      </c>
      <c r="V19" s="168">
        <f t="shared" ref="V19:AJ19" si="23">SUM(V7:V14)</f>
        <v>48858.713000000003</v>
      </c>
      <c r="W19" s="168">
        <f t="shared" si="23"/>
        <v>53204.345000000001</v>
      </c>
      <c r="X19" s="168">
        <f t="shared" si="23"/>
        <v>78900.649000000005</v>
      </c>
      <c r="Y19" s="168">
        <f t="shared" si="23"/>
        <v>75025.880999999994</v>
      </c>
      <c r="Z19" s="168">
        <f t="shared" si="23"/>
        <v>79571.83</v>
      </c>
      <c r="AA19" s="168">
        <f t="shared" si="23"/>
        <v>68136.356000000014</v>
      </c>
      <c r="AB19" s="168">
        <f t="shared" si="23"/>
        <v>87293.040000000008</v>
      </c>
      <c r="AC19" s="168">
        <f t="shared" si="23"/>
        <v>93001.692999999999</v>
      </c>
      <c r="AD19" s="168">
        <f t="shared" si="23"/>
        <v>106151.91900000002</v>
      </c>
      <c r="AE19" s="168">
        <f t="shared" si="23"/>
        <v>109975.51500000001</v>
      </c>
      <c r="AF19" s="168">
        <f t="shared" si="23"/>
        <v>113126.63699999999</v>
      </c>
      <c r="AG19" s="168">
        <f t="shared" si="23"/>
        <v>127103.21500000003</v>
      </c>
      <c r="AH19" s="168">
        <f t="shared" si="23"/>
        <v>142819.85399999999</v>
      </c>
      <c r="AI19" s="168">
        <f t="shared" si="23"/>
        <v>97886.102000000043</v>
      </c>
      <c r="AJ19" s="169">
        <f t="shared" si="23"/>
        <v>99961.122000000018</v>
      </c>
      <c r="AK19" s="61">
        <f t="shared" si="17"/>
        <v>2.119831066518487E-2</v>
      </c>
      <c r="AM19" s="172">
        <f t="shared" si="19"/>
        <v>0.46869767551605823</v>
      </c>
      <c r="AN19" s="173">
        <f t="shared" si="19"/>
        <v>0.45844266359163588</v>
      </c>
      <c r="AO19" s="173">
        <f t="shared" si="20"/>
        <v>0.56900978522789847</v>
      </c>
      <c r="AP19" s="173">
        <f t="shared" si="20"/>
        <v>0.79708071035491068</v>
      </c>
      <c r="AQ19" s="173">
        <f t="shared" si="20"/>
        <v>0.50106527463808204</v>
      </c>
      <c r="AR19" s="173">
        <f t="shared" si="20"/>
        <v>0.4999510521666789</v>
      </c>
      <c r="AS19" s="173">
        <f t="shared" si="21"/>
        <v>0.57045008800881358</v>
      </c>
      <c r="AT19" s="173">
        <f t="shared" si="21"/>
        <v>0.55911188173788362</v>
      </c>
      <c r="AU19" s="173">
        <f t="shared" si="21"/>
        <v>0.82287662432778075</v>
      </c>
      <c r="AV19" s="173">
        <f t="shared" si="21"/>
        <v>0.54519496189179206</v>
      </c>
      <c r="AW19" s="173">
        <f t="shared" si="21"/>
        <v>0.59305131006294842</v>
      </c>
      <c r="AX19" s="173">
        <f t="shared" si="21"/>
        <v>0.53783456546101438</v>
      </c>
      <c r="AY19" s="173">
        <f t="shared" si="21"/>
        <v>0.68175559242544881</v>
      </c>
      <c r="AZ19" s="173">
        <f t="shared" si="13"/>
        <v>0.65647322028477828</v>
      </c>
      <c r="BA19" s="173">
        <f t="shared" si="14"/>
        <v>0.77005427969968243</v>
      </c>
      <c r="BB19" s="173">
        <f>(AJ19/Q19)*10</f>
        <v>0.77551018761542334</v>
      </c>
      <c r="BC19" s="61">
        <f t="shared" si="15"/>
        <v>7.0850952453230809E-3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460709.06999999972</v>
      </c>
      <c r="Q20" s="154">
        <f>IF(Q9="","",SUM(Q7:Q9))</f>
        <v>483801.30999999942</v>
      </c>
      <c r="R20" s="61">
        <f t="shared" si="16"/>
        <v>5.01232589147848E-2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33831.165000000023</v>
      </c>
      <c r="AJ20" s="202">
        <f>IF(AJ9="","",SUM(AJ7:AJ9))</f>
        <v>35407.882000000005</v>
      </c>
      <c r="AK20" s="61">
        <f t="shared" si="17"/>
        <v>4.6605459788333664E-2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0.73432817374313997</v>
      </c>
      <c r="BB20" s="156">
        <f>IF(AJ20="","",(AJ20/Q20)*10)</f>
        <v>0.73186825393259158</v>
      </c>
      <c r="BC20" s="61">
        <f t="shared" si="15"/>
        <v>-3.349891640421843E-3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486639.38000000024</v>
      </c>
      <c r="Q21" s="154">
        <f>IF(Q12="","",SUM(Q10:Q12))</f>
        <v>452454.25999999989</v>
      </c>
      <c r="R21" s="52">
        <f t="shared" si="16"/>
        <v>-7.0247335922547671E-2</v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38245.06700000001</v>
      </c>
      <c r="AJ21" s="202">
        <f>IF(AJ12="","",SUM(AJ10:AJ12))</f>
        <v>35274.932000000001</v>
      </c>
      <c r="AK21" s="52">
        <f t="shared" si="17"/>
        <v>-7.7660603915271173E-2</v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0.78590160541467058</v>
      </c>
      <c r="BB21" s="302">
        <f>IF(AJ21="","",(AJ21/Q21)*10)</f>
        <v>0.77963531606487713</v>
      </c>
      <c r="BC21" s="52">
        <f t="shared" si="15"/>
        <v>-7.9733764463900385E-3</v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484398.74999999988</v>
      </c>
      <c r="Q22" s="154" t="str">
        <f>IF(Q15="","",SUM(Q13:Q15))</f>
        <v/>
      </c>
      <c r="R22" s="52" t="str">
        <f t="shared" si="16"/>
        <v/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39189.25700000002</v>
      </c>
      <c r="AJ22" s="202" t="str">
        <f>IF(AJ15="","",SUM(AJ13:AJ15))</f>
        <v/>
      </c>
      <c r="AK22" s="52" t="str">
        <f t="shared" si="17"/>
        <v/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0.80902886310090671</v>
      </c>
      <c r="BB22" s="302" t="str">
        <f t="shared" ref="BB22:BB23" si="40">IF(AJ22="","",(AJ22/Q22)*10)</f>
        <v/>
      </c>
      <c r="BC22" s="52" t="str">
        <f t="shared" si="15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511434.06999999948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42316.526999999987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0.82740922989350374</v>
      </c>
      <c r="BB23" s="303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52" t="s">
        <v>2</v>
      </c>
      <c r="B26" s="354" t="s">
        <v>71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9"/>
      <c r="R26" s="357" t="str">
        <f>R4</f>
        <v>D       2025/2024</v>
      </c>
      <c r="T26" s="355" t="s">
        <v>3</v>
      </c>
      <c r="U26" s="347" t="s">
        <v>71</v>
      </c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9"/>
      <c r="AK26" s="357" t="str">
        <f>R26</f>
        <v>D       2025/2024</v>
      </c>
      <c r="AM26" s="347" t="s">
        <v>71</v>
      </c>
      <c r="AN26" s="348"/>
      <c r="AO26" s="348"/>
      <c r="AP26" s="348"/>
      <c r="AQ26" s="348"/>
      <c r="AR26" s="348"/>
      <c r="AS26" s="348"/>
      <c r="AT26" s="348"/>
      <c r="AU26" s="348"/>
      <c r="AV26" s="348"/>
      <c r="AW26" s="348"/>
      <c r="AX26" s="348"/>
      <c r="AY26" s="348"/>
      <c r="AZ26" s="348"/>
      <c r="BA26" s="348"/>
      <c r="BB26" s="349"/>
      <c r="BC26" s="357" t="str">
        <f>AK26</f>
        <v>D       2025/2024</v>
      </c>
      <c r="BE26" s="105"/>
      <c r="BF26" s="105"/>
    </row>
    <row r="27" spans="1:58" ht="20.100000000000001" customHeight="1" thickBot="1" x14ac:dyDescent="0.3">
      <c r="A27" s="353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8"/>
      <c r="T27" s="356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8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8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144226.96999999994</v>
      </c>
      <c r="Q29" s="112">
        <v>156286.95999999988</v>
      </c>
      <c r="R29" s="61">
        <f>IF(Q29="","",(Q29-P29)/P29)</f>
        <v>8.3618133279787663E-2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9776.6340000000037</v>
      </c>
      <c r="AJ29" s="112">
        <v>11769.335000000006</v>
      </c>
      <c r="AK29" s="61">
        <f>IF(AJ29="","",(AJ29-AI29)/AI29)</f>
        <v>0.20382280854535437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0.67786447985421927</v>
      </c>
      <c r="BB29" s="156">
        <f>(AJ29/Q29)*10</f>
        <v>0.75305930833896928</v>
      </c>
      <c r="BC29" s="61">
        <f t="shared" ref="BC29:BC45" si="63">IF(BB29="","",(BB29-BA29)/BA29)</f>
        <v>0.11092899940843827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163816.97999999992</v>
      </c>
      <c r="Q30" s="119">
        <v>176976.29999999978</v>
      </c>
      <c r="R30" s="52">
        <f t="shared" ref="R30:R45" si="64">IF(Q30="","",(Q30-P30)/P30)</f>
        <v>8.0329401750660209E-2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11404.307000000008</v>
      </c>
      <c r="AJ30" s="119">
        <v>11650.797999999995</v>
      </c>
      <c r="AK30" s="52">
        <f t="shared" ref="AK30:AK45" si="65">IF(AJ30="","",(AJ30-AI30)/AI30)</f>
        <v>2.1613851679018029E-2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0.69616147239437653</v>
      </c>
      <c r="BB30" s="157">
        <f>IF(AJ30="","",(AJ30/Q30)*10)</f>
        <v>0.65832532378629283</v>
      </c>
      <c r="BC30" s="52">
        <f t="shared" si="63"/>
        <v>-5.434967332787051E-2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152254.7900000001</v>
      </c>
      <c r="Q31" s="119">
        <v>150190.68999999992</v>
      </c>
      <c r="R31" s="52">
        <f t="shared" si="64"/>
        <v>-1.3556880542150294E-2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12012.421000000015</v>
      </c>
      <c r="AJ31" s="119">
        <v>11332.131000000005</v>
      </c>
      <c r="AK31" s="52">
        <f t="shared" si="65"/>
        <v>-5.6632214272211163E-2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0.78896834707137997</v>
      </c>
      <c r="BB31" s="157">
        <f t="shared" ref="BB31:BB40" si="66">IF(AJ31="","",(AJ31/Q31)*10)</f>
        <v>0.75451620869442781</v>
      </c>
      <c r="BC31" s="52">
        <f t="shared" si="63"/>
        <v>-4.3667326458453198E-2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162872.00000000006</v>
      </c>
      <c r="Q32" s="119">
        <v>162635.3899999999</v>
      </c>
      <c r="R32" s="52">
        <f t="shared" si="64"/>
        <v>-1.4527358907618288E-3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12183.119000000002</v>
      </c>
      <c r="AJ32" s="119">
        <v>11911.394</v>
      </c>
      <c r="AK32" s="52">
        <f t="shared" si="65"/>
        <v>-2.2303401944937264E-2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0.74801801414607783</v>
      </c>
      <c r="BB32" s="157">
        <f t="shared" si="66"/>
        <v>0.73239864951902589</v>
      </c>
      <c r="BC32" s="52">
        <f t="shared" si="63"/>
        <v>-2.0881000633230316E-2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19">
        <v>157566.17000000004</v>
      </c>
      <c r="R33" s="52">
        <f t="shared" si="64"/>
        <v>-4.529872872652612E-2</v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12209.923999999999</v>
      </c>
      <c r="AJ33" s="119">
        <v>12264.126000000007</v>
      </c>
      <c r="AK33" s="52">
        <f t="shared" si="65"/>
        <v>4.4391758703828475E-3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0.7398053760494715</v>
      </c>
      <c r="BB33" s="157">
        <f t="shared" si="66"/>
        <v>0.77834766181090809</v>
      </c>
      <c r="BC33" s="52">
        <f t="shared" si="63"/>
        <v>5.2097871966341629E-2</v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19">
        <v>131416.41</v>
      </c>
      <c r="R34" s="52">
        <f t="shared" si="64"/>
        <v>-0.17053213123901043</v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13387.991000000004</v>
      </c>
      <c r="AJ34" s="119">
        <v>10324.883</v>
      </c>
      <c r="AK34" s="52">
        <f t="shared" si="65"/>
        <v>-0.22879519414077906</v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0.84501687131472492</v>
      </c>
      <c r="BB34" s="157">
        <f t="shared" si="66"/>
        <v>0.78566162323259314</v>
      </c>
      <c r="BC34" s="52">
        <f t="shared" si="63"/>
        <v>-7.0241494693216638E-2</v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19">
        <v>206227.23000000004</v>
      </c>
      <c r="R35" s="52">
        <f t="shared" si="64"/>
        <v>0.26678439694773554</v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13179.037000000008</v>
      </c>
      <c r="AJ35" s="119">
        <v>17445.149000000001</v>
      </c>
      <c r="AK35" s="52">
        <f t="shared" si="65"/>
        <v>0.32370437991789469</v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0.80954384338076502</v>
      </c>
      <c r="BB35" s="157">
        <f t="shared" si="66"/>
        <v>0.84591879549562865</v>
      </c>
      <c r="BC35" s="52">
        <f t="shared" si="63"/>
        <v>4.4932652397128854E-2</v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19">
        <v>146176.31</v>
      </c>
      <c r="R36" s="52">
        <f t="shared" si="64"/>
        <v>-8.9670186120377526E-2</v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12223.618</v>
      </c>
      <c r="AJ36" s="119">
        <v>11461.727000000001</v>
      </c>
      <c r="AK36" s="52">
        <f t="shared" si="65"/>
        <v>-6.2329418344061437E-2</v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0.76123989577214002</v>
      </c>
      <c r="BB36" s="157">
        <f t="shared" si="66"/>
        <v>0.78410290969856877</v>
      </c>
      <c r="BC36" s="52">
        <f t="shared" si="63"/>
        <v>3.0033914477430753E-2</v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19"/>
      <c r="R37" s="52" t="str">
        <f t="shared" si="64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13223.329000000003</v>
      </c>
      <c r="AJ37" s="119"/>
      <c r="AK37" s="52" t="str">
        <f t="shared" si="65"/>
        <v/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0.82491778632085466</v>
      </c>
      <c r="BB37" s="157" t="str">
        <f t="shared" si="66"/>
        <v/>
      </c>
      <c r="BC37" s="52" t="str">
        <f t="shared" si="63"/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19"/>
      <c r="R38" s="52" t="str">
        <f t="shared" si="64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11867.11</v>
      </c>
      <c r="AJ38" s="119"/>
      <c r="AK38" s="52" t="str">
        <f t="shared" si="65"/>
        <v/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0.81455443660701554</v>
      </c>
      <c r="BB38" s="157" t="str">
        <f t="shared" si="66"/>
        <v/>
      </c>
      <c r="BC38" s="52" t="str">
        <f t="shared" si="63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15289.810999999994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0.68927659143619546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0.81677174163475663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13490.310000000005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0.75805127197125244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jan-ago</v>
      </c>
      <c r="B41" s="167">
        <f>SUM(B29:B35)</f>
        <v>985604.83</v>
      </c>
      <c r="C41" s="168">
        <f t="shared" ref="C41:Q41" si="70">SUM(C29:C35)</f>
        <v>866140.62999999989</v>
      </c>
      <c r="D41" s="168">
        <f t="shared" si="70"/>
        <v>824344.1399999999</v>
      </c>
      <c r="E41" s="168">
        <f t="shared" si="70"/>
        <v>858711.42999999993</v>
      </c>
      <c r="F41" s="168">
        <f t="shared" si="70"/>
        <v>1298483.3999999999</v>
      </c>
      <c r="G41" s="168">
        <f t="shared" si="70"/>
        <v>1353731.22</v>
      </c>
      <c r="H41" s="168">
        <f t="shared" si="70"/>
        <v>1031612.6500000001</v>
      </c>
      <c r="I41" s="168">
        <f t="shared" si="70"/>
        <v>1388704.5299999998</v>
      </c>
      <c r="J41" s="168">
        <f t="shared" si="70"/>
        <v>948950.67000000016</v>
      </c>
      <c r="K41" s="168">
        <f t="shared" si="70"/>
        <v>1649416.19</v>
      </c>
      <c r="L41" s="168">
        <f t="shared" si="70"/>
        <v>1566950.92</v>
      </c>
      <c r="M41" s="168">
        <f t="shared" si="70"/>
        <v>1883074.3700000006</v>
      </c>
      <c r="N41" s="168">
        <f t="shared" si="70"/>
        <v>1620066.8899999994</v>
      </c>
      <c r="O41" s="168">
        <f t="shared" si="70"/>
        <v>1922839.2000000009</v>
      </c>
      <c r="P41" s="168">
        <f>SUM(P29:P35)</f>
        <v>1109443.5600000005</v>
      </c>
      <c r="Q41" s="169">
        <f t="shared" si="70"/>
        <v>1141299.1499999997</v>
      </c>
      <c r="R41" s="61">
        <f t="shared" si="64"/>
        <v>2.8713123540956998E-2</v>
      </c>
      <c r="T41" s="109"/>
      <c r="U41" s="167">
        <f>SUM(U29:U36)</f>
        <v>53668.207999999999</v>
      </c>
      <c r="V41" s="168">
        <f t="shared" ref="V41:AJ41" si="71">SUM(V29:V36)</f>
        <v>48058.971000000005</v>
      </c>
      <c r="W41" s="168">
        <f t="shared" si="71"/>
        <v>52383.833999999995</v>
      </c>
      <c r="X41" s="168">
        <f t="shared" si="71"/>
        <v>78245.989000000001</v>
      </c>
      <c r="Y41" s="168">
        <f t="shared" si="71"/>
        <v>74294.115999999995</v>
      </c>
      <c r="Z41" s="168">
        <f t="shared" si="71"/>
        <v>78966.35000000002</v>
      </c>
      <c r="AA41" s="168">
        <f t="shared" si="71"/>
        <v>67341.292000000001</v>
      </c>
      <c r="AB41" s="168">
        <f t="shared" si="71"/>
        <v>86428.769000000015</v>
      </c>
      <c r="AC41" s="168">
        <f t="shared" si="71"/>
        <v>92058.982000000004</v>
      </c>
      <c r="AD41" s="168">
        <f t="shared" si="71"/>
        <v>105189.25200000001</v>
      </c>
      <c r="AE41" s="168">
        <f t="shared" si="71"/>
        <v>108628.031</v>
      </c>
      <c r="AF41" s="168">
        <f t="shared" si="71"/>
        <v>111407.05399999997</v>
      </c>
      <c r="AG41" s="168">
        <f t="shared" si="71"/>
        <v>125387.587</v>
      </c>
      <c r="AH41" s="168">
        <f t="shared" si="71"/>
        <v>141076.984</v>
      </c>
      <c r="AI41" s="168">
        <f t="shared" si="71"/>
        <v>96377.05100000005</v>
      </c>
      <c r="AJ41" s="169">
        <f t="shared" si="71"/>
        <v>98159.54300000002</v>
      </c>
      <c r="AK41" s="61">
        <f t="shared" si="65"/>
        <v>1.8494983831783444E-2</v>
      </c>
      <c r="AM41" s="172">
        <f t="shared" si="67"/>
        <v>0.54452054582565312</v>
      </c>
      <c r="AN41" s="173">
        <f t="shared" si="67"/>
        <v>0.55486337132112151</v>
      </c>
      <c r="AO41" s="173">
        <f t="shared" si="68"/>
        <v>0.63546074337351388</v>
      </c>
      <c r="AP41" s="173">
        <f t="shared" si="68"/>
        <v>0.91120236981124159</v>
      </c>
      <c r="AQ41" s="173">
        <f t="shared" si="68"/>
        <v>0.57216069146513537</v>
      </c>
      <c r="AR41" s="173">
        <f t="shared" si="68"/>
        <v>0.5833236970039003</v>
      </c>
      <c r="AS41" s="173">
        <f t="shared" si="68"/>
        <v>0.65277691195430754</v>
      </c>
      <c r="AT41" s="173">
        <f t="shared" si="68"/>
        <v>0.62236974916471277</v>
      </c>
      <c r="AU41" s="173">
        <f t="shared" si="68"/>
        <v>0.97011346227301776</v>
      </c>
      <c r="AV41" s="173">
        <f t="shared" si="68"/>
        <v>0.63773626473255363</v>
      </c>
      <c r="AW41" s="173">
        <f t="shared" si="68"/>
        <v>0.69324462951270993</v>
      </c>
      <c r="AX41" s="173">
        <f t="shared" si="68"/>
        <v>0.59162322941074252</v>
      </c>
      <c r="AY41" s="173">
        <f t="shared" si="68"/>
        <v>0.77396549348650689</v>
      </c>
      <c r="AZ41" s="173">
        <f t="shared" si="68"/>
        <v>0.73369101274823156</v>
      </c>
      <c r="BA41" s="173">
        <f t="shared" si="69"/>
        <v>0.8686971962773844</v>
      </c>
      <c r="BB41" s="173">
        <f>IF(AJ41="","",(AJ41/Q41)*10)</f>
        <v>0.8600684842357067</v>
      </c>
      <c r="BC41" s="61">
        <f t="shared" si="63"/>
        <v>-9.9329341439735215E-3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460298.73999999993</v>
      </c>
      <c r="Q42" s="119">
        <f>IF(Q31="","",SUM(Q29:Q31))</f>
        <v>483453.9499999996</v>
      </c>
      <c r="R42" s="61">
        <f t="shared" si="64"/>
        <v>5.0304743393387683E-2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33193.36200000003</v>
      </c>
      <c r="AJ42" s="119">
        <f>IF(AJ31="","",SUM(AJ29:AJ31))</f>
        <v>34752.26400000001</v>
      </c>
      <c r="AK42" s="61">
        <f t="shared" si="65"/>
        <v>4.6964269542807344E-2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0.72112650145425206</v>
      </c>
      <c r="BB42" s="156">
        <f>IF(AJ42="","",(AJ42/Q42)*10)</f>
        <v>0.71883297261300771</v>
      </c>
      <c r="BC42" s="61">
        <f t="shared" si="63"/>
        <v>-3.1804805906025095E-3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486348.98000000051</v>
      </c>
      <c r="Q43" s="119">
        <f>IF(Q34="","",SUM(Q32:Q34))</f>
        <v>451617.97</v>
      </c>
      <c r="R43" s="52">
        <f t="shared" si="64"/>
        <v>-7.1411705232733283E-2</v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37781.034000000007</v>
      </c>
      <c r="AJ43" s="119">
        <f>IF(AJ34="","",SUM(AJ32:AJ34))</f>
        <v>34500.403000000006</v>
      </c>
      <c r="AK43" s="52">
        <f t="shared" si="65"/>
        <v>-8.6832747880854738E-2</v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0.77682971597884232</v>
      </c>
      <c r="BB43" s="302">
        <f t="shared" ref="BB43:BB45" si="81">IF(AJ43="","",(AJ43/Q43)*10)</f>
        <v>0.76392892426313352</v>
      </c>
      <c r="BC43" s="52">
        <f t="shared" si="63"/>
        <v>-1.6606975055599132E-2</v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483669.69999999995</v>
      </c>
      <c r="Q44" s="119" t="str">
        <f>IF(Q37="","",SUM(Q35:Q37))</f>
        <v/>
      </c>
      <c r="R44" s="52" t="str">
        <f t="shared" si="64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38625.984000000011</v>
      </c>
      <c r="AJ44" s="119" t="str">
        <f>IF(AJ37="","",SUM(AJ35:AJ37))</f>
        <v/>
      </c>
      <c r="AK44" s="52" t="str">
        <f t="shared" si="65"/>
        <v/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0.79860251737911248</v>
      </c>
      <c r="BB44" s="302" t="str">
        <f t="shared" si="81"/>
        <v/>
      </c>
      <c r="BC44" s="52" t="str">
        <f t="shared" si="63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510846.83999999985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49159.678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40647.231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0.66493146731277042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0.79568332066025915</v>
      </c>
      <c r="BB45" s="303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52" t="s">
        <v>15</v>
      </c>
      <c r="B48" s="354" t="s">
        <v>71</v>
      </c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9"/>
      <c r="R48" s="357" t="str">
        <f>R26</f>
        <v>D       2025/2024</v>
      </c>
      <c r="T48" s="355" t="s">
        <v>3</v>
      </c>
      <c r="U48" s="347" t="s">
        <v>71</v>
      </c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9"/>
      <c r="AK48" s="357" t="str">
        <f>R48</f>
        <v>D       2025/2024</v>
      </c>
      <c r="AM48" s="347" t="s">
        <v>71</v>
      </c>
      <c r="AN48" s="348"/>
      <c r="AO48" s="348"/>
      <c r="AP48" s="348"/>
      <c r="AQ48" s="348"/>
      <c r="AR48" s="348"/>
      <c r="AS48" s="348"/>
      <c r="AT48" s="348"/>
      <c r="AU48" s="348"/>
      <c r="AV48" s="348"/>
      <c r="AW48" s="348"/>
      <c r="AX48" s="348"/>
      <c r="AY48" s="348"/>
      <c r="AZ48" s="348"/>
      <c r="BA48" s="348"/>
      <c r="BB48" s="349"/>
      <c r="BC48" s="357" t="str">
        <f>AK48</f>
        <v>D       2025/2024</v>
      </c>
      <c r="BE48" s="105"/>
      <c r="BF48" s="105"/>
    </row>
    <row r="49" spans="1:58" ht="20.100000000000001" customHeight="1" thickBot="1" x14ac:dyDescent="0.3">
      <c r="A49" s="353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8"/>
      <c r="T49" s="356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8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8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257.7999999999999</v>
      </c>
      <c r="AJ51" s="112">
        <v>323.69399999999996</v>
      </c>
      <c r="AK51" s="61">
        <f>IF(AJ51="","",(AJ51-AI51)/AI51)</f>
        <v>0.25560124127230444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12.639113595136532</v>
      </c>
      <c r="BB51" s="156">
        <f>(AJ51/Q51)*10</f>
        <v>29.710325837540147</v>
      </c>
      <c r="BC51" s="61">
        <f t="shared" ref="BC51:BC67" si="107">IF(BB51="","",(BB51-BA51)/BA51)</f>
        <v>1.3506653068592194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2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2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2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613.91999999999996</v>
      </c>
      <c r="R55" s="52">
        <f t="shared" si="108"/>
        <v>7.9793769197016253</v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376.38900000000007</v>
      </c>
      <c r="AK55" s="52">
        <f t="shared" si="109"/>
        <v>1.5602603869071923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2">
        <f t="shared" si="110"/>
        <v>6.130912822517594</v>
      </c>
      <c r="BC55" s="52">
        <f t="shared" si="107"/>
        <v>-0.71487326906951276</v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>
        <v>67.090000000000032</v>
      </c>
      <c r="R56" s="52">
        <f t="shared" si="108"/>
        <v>-0.67103069530253989</v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>
        <v>154.39200000000002</v>
      </c>
      <c r="AK56" s="52">
        <f t="shared" si="109"/>
        <v>-0.358517533654645</v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2">
        <f t="shared" si="110"/>
        <v>23.012669548367857</v>
      </c>
      <c r="BC56" s="52">
        <f t="shared" si="107"/>
        <v>0.94997666099972677</v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>
        <v>94.600000000000051</v>
      </c>
      <c r="R57" s="52">
        <f t="shared" si="108"/>
        <v>-0.32582668187001129</v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>
        <v>177.92799999999997</v>
      </c>
      <c r="AK57" s="52">
        <f t="shared" si="109"/>
        <v>2.5016339501026399E-3</v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2">
        <f t="shared" si="110"/>
        <v>18.808456659619438</v>
      </c>
      <c r="BC57" s="52">
        <f t="shared" si="107"/>
        <v>0.48700876612979277</v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>
        <v>218.68000000000004</v>
      </c>
      <c r="R58" s="52">
        <f t="shared" si="108"/>
        <v>-0.26801673640167295</v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>
        <v>193.50400000000008</v>
      </c>
      <c r="AK58" s="52">
        <f t="shared" si="109"/>
        <v>-0.15769312804976188</v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2">
        <f t="shared" si="110"/>
        <v>8.8487287360526814</v>
      </c>
      <c r="BC58" s="52">
        <f t="shared" si="107"/>
        <v>0.15071875798030632</v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08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09"/>
        <v/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2" t="str">
        <f t="shared" si="110"/>
        <v/>
      </c>
      <c r="BC59" s="52" t="str">
        <f t="shared" si="107"/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0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09"/>
        <v/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2" t="str">
        <f t="shared" si="110"/>
        <v/>
      </c>
      <c r="BC60" s="52" t="str">
        <f t="shared" si="107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2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2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jan-ago</v>
      </c>
      <c r="B63" s="167">
        <f>SUM(B51:B58)</f>
        <v>2199.6600000000003</v>
      </c>
      <c r="C63" s="168">
        <f t="shared" ref="C63:Q63" si="116">SUM(C51:C58)</f>
        <v>1766.5700000000002</v>
      </c>
      <c r="D63" s="168">
        <f t="shared" si="116"/>
        <v>2648.6099999999997</v>
      </c>
      <c r="E63" s="168">
        <f t="shared" si="116"/>
        <v>2658.0999999999995</v>
      </c>
      <c r="F63" s="168">
        <f t="shared" si="116"/>
        <v>2081.7999999999997</v>
      </c>
      <c r="G63" s="168">
        <f t="shared" si="116"/>
        <v>1700.97</v>
      </c>
      <c r="H63" s="168">
        <f t="shared" si="116"/>
        <v>1741.11</v>
      </c>
      <c r="I63" s="168">
        <f t="shared" si="116"/>
        <v>1142.0500000000002</v>
      </c>
      <c r="J63" s="168">
        <f t="shared" si="116"/>
        <v>1199.67</v>
      </c>
      <c r="K63" s="168">
        <f t="shared" si="116"/>
        <v>1398.8999999999999</v>
      </c>
      <c r="L63" s="168">
        <f t="shared" si="116"/>
        <v>1201.32</v>
      </c>
      <c r="M63" s="168">
        <f t="shared" si="116"/>
        <v>1149.9199999999998</v>
      </c>
      <c r="N63" s="168">
        <f t="shared" si="116"/>
        <v>1869.3600000000001</v>
      </c>
      <c r="O63" s="168">
        <f t="shared" si="116"/>
        <v>1461.67</v>
      </c>
      <c r="P63" s="168">
        <f t="shared" si="116"/>
        <v>1139.8</v>
      </c>
      <c r="Q63" s="169">
        <f t="shared" si="116"/>
        <v>1496.9300000000003</v>
      </c>
      <c r="R63" s="61">
        <f t="shared" si="108"/>
        <v>0.31332689945604525</v>
      </c>
      <c r="T63" s="109"/>
      <c r="U63" s="167">
        <f>SUM(U51:U58)</f>
        <v>699.74700000000007</v>
      </c>
      <c r="V63" s="168">
        <f t="shared" ref="V63:AJ63" si="117">SUM(V51:V58)</f>
        <v>799.74199999999996</v>
      </c>
      <c r="W63" s="168">
        <f t="shared" si="117"/>
        <v>820.51100000000008</v>
      </c>
      <c r="X63" s="168">
        <f t="shared" si="117"/>
        <v>654.66</v>
      </c>
      <c r="Y63" s="168">
        <f t="shared" si="117"/>
        <v>731.76499999999999</v>
      </c>
      <c r="Z63" s="168">
        <f t="shared" si="117"/>
        <v>605.4799999999999</v>
      </c>
      <c r="AA63" s="168">
        <f t="shared" si="117"/>
        <v>795.06399999999996</v>
      </c>
      <c r="AB63" s="168">
        <f t="shared" si="117"/>
        <v>864.27099999999996</v>
      </c>
      <c r="AC63" s="168">
        <f t="shared" si="117"/>
        <v>942.71100000000013</v>
      </c>
      <c r="AD63" s="168">
        <f t="shared" si="117"/>
        <v>962.66699999999992</v>
      </c>
      <c r="AE63" s="168">
        <f t="shared" si="117"/>
        <v>1347.4839999999999</v>
      </c>
      <c r="AF63" s="168">
        <f t="shared" si="117"/>
        <v>1719.5830000000008</v>
      </c>
      <c r="AG63" s="168">
        <f t="shared" si="117"/>
        <v>1715.6280000000002</v>
      </c>
      <c r="AH63" s="168">
        <f t="shared" si="117"/>
        <v>1742.87</v>
      </c>
      <c r="AI63" s="168">
        <f t="shared" si="117"/>
        <v>1509.0509999999997</v>
      </c>
      <c r="AJ63" s="169">
        <f t="shared" si="117"/>
        <v>1801.5790000000002</v>
      </c>
      <c r="AK63" s="61">
        <f t="shared" si="109"/>
        <v>0.19384898190982314</v>
      </c>
      <c r="AM63" s="172">
        <f t="shared" si="111"/>
        <v>3.1811598156078662</v>
      </c>
      <c r="AN63" s="173">
        <f t="shared" si="111"/>
        <v>4.5270892180892908</v>
      </c>
      <c r="AO63" s="173">
        <f t="shared" si="112"/>
        <v>3.097892857008016</v>
      </c>
      <c r="AP63" s="173">
        <f t="shared" si="112"/>
        <v>2.4628870245664198</v>
      </c>
      <c r="AQ63" s="173">
        <f t="shared" si="112"/>
        <v>3.5150590834854456</v>
      </c>
      <c r="AR63" s="173">
        <f t="shared" si="112"/>
        <v>3.5596159838209958</v>
      </c>
      <c r="AS63" s="173">
        <f t="shared" si="112"/>
        <v>4.5664202721252529</v>
      </c>
      <c r="AT63" s="173">
        <f t="shared" si="112"/>
        <v>7.5677159493892541</v>
      </c>
      <c r="AU63" s="173">
        <f t="shared" si="112"/>
        <v>7.8580859736427522</v>
      </c>
      <c r="AV63" s="173">
        <f t="shared" si="112"/>
        <v>6.8815998284366291</v>
      </c>
      <c r="AW63" s="173">
        <f t="shared" si="112"/>
        <v>11.21669496886758</v>
      </c>
      <c r="AX63" s="173">
        <f t="shared" si="112"/>
        <v>14.953935925977468</v>
      </c>
      <c r="AY63" s="173">
        <f t="shared" si="113"/>
        <v>9.1776222878418281</v>
      </c>
      <c r="AZ63" s="173">
        <f t="shared" si="114"/>
        <v>11.923826855582995</v>
      </c>
      <c r="BA63" s="173">
        <f t="shared" si="115"/>
        <v>13.239612212668888</v>
      </c>
      <c r="BB63" s="173">
        <f t="shared" si="110"/>
        <v>12.035158624651787</v>
      </c>
      <c r="BC63" s="61">
        <f t="shared" si="107"/>
        <v>-9.0973479333825796E-2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637.80299999999988</v>
      </c>
      <c r="AJ64" s="154">
        <f>IF(Q64="","",SUM(AJ51:AJ53))</f>
        <v>655.61799999999994</v>
      </c>
      <c r="AK64" s="61">
        <f t="shared" si="109"/>
        <v>2.7931822208424949E-2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15.543659980990901</v>
      </c>
      <c r="BB64" s="156">
        <f>IF(AJ64="","",(AJ64/Q64)*10)</f>
        <v>18.874309074159367</v>
      </c>
      <c r="BC64" s="61">
        <f t="shared" si="107"/>
        <v>0.21427701694721057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>
        <f>IF(Q56="","",SUM(Q54:Q56))</f>
        <v>836.29000000000008</v>
      </c>
      <c r="R65" s="52">
        <f t="shared" si="108"/>
        <v>1.8797865013774107</v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>
        <f>IF(AJ56="","",SUM(AJ54:AJ56))</f>
        <v>774.52900000000011</v>
      </c>
      <c r="AK65" s="52">
        <f t="shared" si="109"/>
        <v>0.66912482517407224</v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>
        <f>IF(AJ65="","",(AJ65/Q65)*10)</f>
        <v>9.2614882397254554</v>
      </c>
      <c r="BC65" s="52">
        <f t="shared" si="107"/>
        <v>-0.42039980242433767</v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 t="str">
        <f>IF(Q59="","",SUM(Q57:Q59))</f>
        <v/>
      </c>
      <c r="R66" s="52" t="str">
        <f t="shared" si="108"/>
        <v/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 t="str">
        <f>IF(AJ59="","",SUM(AJ57:AJ59))</f>
        <v/>
      </c>
      <c r="AK66" s="52" t="str">
        <f t="shared" si="109"/>
        <v/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 t="str">
        <f>IF(AJ66="","",(AJ66/Q66)*10)</f>
        <v/>
      </c>
      <c r="BC66" s="52" t="str">
        <f t="shared" si="107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D2" sqref="D2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52" t="s">
        <v>3</v>
      </c>
      <c r="B4" s="335"/>
      <c r="C4" s="371" t="s">
        <v>1</v>
      </c>
      <c r="D4" s="369"/>
      <c r="E4" s="364" t="s">
        <v>104</v>
      </c>
      <c r="F4" s="364"/>
      <c r="G4" s="130" t="s">
        <v>0</v>
      </c>
      <c r="I4" s="365">
        <v>1000</v>
      </c>
      <c r="J4" s="364"/>
      <c r="K4" s="374" t="s">
        <v>104</v>
      </c>
      <c r="L4" s="375"/>
      <c r="M4" s="130" t="s">
        <v>0</v>
      </c>
      <c r="O4" s="363" t="s">
        <v>22</v>
      </c>
      <c r="P4" s="364"/>
      <c r="Q4" s="130" t="s">
        <v>0</v>
      </c>
    </row>
    <row r="5" spans="1:20" x14ac:dyDescent="0.25">
      <c r="A5" s="370"/>
      <c r="B5" s="336"/>
      <c r="C5" s="372" t="s">
        <v>178</v>
      </c>
      <c r="D5" s="362"/>
      <c r="E5" s="366" t="str">
        <f>C5</f>
        <v>jan-ago</v>
      </c>
      <c r="F5" s="366"/>
      <c r="G5" s="131" t="s">
        <v>150</v>
      </c>
      <c r="I5" s="361" t="str">
        <f>C5</f>
        <v>jan-ago</v>
      </c>
      <c r="J5" s="366"/>
      <c r="K5" s="367" t="str">
        <f>C5</f>
        <v>jan-ago</v>
      </c>
      <c r="L5" s="368"/>
      <c r="M5" s="131" t="str">
        <f>G5</f>
        <v>2025 /2024</v>
      </c>
      <c r="O5" s="361" t="str">
        <f>C5</f>
        <v>jan-ago</v>
      </c>
      <c r="P5" s="362"/>
      <c r="Q5" s="131" t="str">
        <f>G5</f>
        <v>2025 /2024</v>
      </c>
    </row>
    <row r="6" spans="1:20" ht="19.5" customHeight="1" x14ac:dyDescent="0.25">
      <c r="A6" s="370"/>
      <c r="B6" s="336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1046569.6500000004</v>
      </c>
      <c r="D7" s="210">
        <f>D8+D9</f>
        <v>1069544.04</v>
      </c>
      <c r="E7" s="216">
        <f t="shared" ref="E7" si="0">C7/$C$20</f>
        <v>0.46224157882699407</v>
      </c>
      <c r="F7" s="217">
        <f t="shared" ref="F7" si="1">D7/$D$20</f>
        <v>0.46443294258522944</v>
      </c>
      <c r="G7" s="53">
        <f>(D7-C7)/C7</f>
        <v>2.195208890301726E-2</v>
      </c>
      <c r="I7" s="224">
        <f>I8+I9</f>
        <v>313240.24200000032</v>
      </c>
      <c r="J7" s="225">
        <f>J8+J9</f>
        <v>310360.23300000024</v>
      </c>
      <c r="K7" s="229">
        <f t="shared" ref="K7" si="2">I7/$I$20</f>
        <v>0.50820189839934715</v>
      </c>
      <c r="L7" s="230">
        <f t="shared" ref="L7" si="3">J7/$J$20</f>
        <v>0.50871318523004894</v>
      </c>
      <c r="M7" s="53">
        <f>(J7-I7)/I7</f>
        <v>-9.1942496966915099E-3</v>
      </c>
      <c r="O7" s="63">
        <f t="shared" ref="O7" si="4">(I7/C7)*10</f>
        <v>2.9930185917392138</v>
      </c>
      <c r="P7" s="237">
        <f t="shared" ref="P7" si="5">(J7/D7)*10</f>
        <v>2.9017994714831961</v>
      </c>
      <c r="Q7" s="53">
        <f>(P7-O7)/O7</f>
        <v>-3.0477298239237203E-2</v>
      </c>
    </row>
    <row r="8" spans="1:20" ht="20.100000000000001" customHeight="1" x14ac:dyDescent="0.25">
      <c r="A8" s="8" t="s">
        <v>4</v>
      </c>
      <c r="C8" s="19">
        <v>531854.54999999981</v>
      </c>
      <c r="D8" s="140">
        <v>557108.57999999961</v>
      </c>
      <c r="E8" s="214">
        <f t="shared" ref="E8:E19" si="6">C8/$C$20</f>
        <v>0.23490580574194969</v>
      </c>
      <c r="F8" s="215">
        <f t="shared" ref="F8:F19" si="7">D8/$D$20</f>
        <v>0.24191577669759021</v>
      </c>
      <c r="G8" s="52">
        <f>(D8-C8)/C8</f>
        <v>4.7482963152237399E-2</v>
      </c>
      <c r="I8" s="19">
        <v>181102.23100000015</v>
      </c>
      <c r="J8" s="140">
        <v>182904.27400000012</v>
      </c>
      <c r="K8" s="227">
        <f t="shared" ref="K8:K19" si="8">I8/$I$20</f>
        <v>0.29382079713294657</v>
      </c>
      <c r="L8" s="228">
        <f t="shared" ref="L8:L19" si="9">J8/$J$20</f>
        <v>0.29979941347295486</v>
      </c>
      <c r="M8" s="52">
        <f>(J8-I8)/I8</f>
        <v>9.9504185566878772E-3</v>
      </c>
      <c r="O8" s="27">
        <f t="shared" ref="O8:O20" si="10">(I8/C8)*10</f>
        <v>3.4051082387092526</v>
      </c>
      <c r="P8" s="143">
        <f t="shared" ref="P8:P20" si="11">(J8/D8)*10</f>
        <v>3.2830992120063969</v>
      </c>
      <c r="Q8" s="52">
        <f>(P8-O8)/O8</f>
        <v>-3.5831174268076936E-2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514715.1000000005</v>
      </c>
      <c r="D9" s="140">
        <v>512435.46000000037</v>
      </c>
      <c r="E9" s="214">
        <f t="shared" si="6"/>
        <v>0.22733577308504435</v>
      </c>
      <c r="F9" s="215">
        <f t="shared" si="7"/>
        <v>0.22251716588763917</v>
      </c>
      <c r="G9" s="52">
        <f>(D9-C9)/C9</f>
        <v>-4.4289355412346137E-3</v>
      </c>
      <c r="I9" s="19">
        <v>132138.0110000002</v>
      </c>
      <c r="J9" s="140">
        <v>127455.9590000001</v>
      </c>
      <c r="K9" s="227">
        <f t="shared" si="8"/>
        <v>0.21438110126640067</v>
      </c>
      <c r="L9" s="228">
        <f t="shared" si="9"/>
        <v>0.20891377175709405</v>
      </c>
      <c r="M9" s="52">
        <f>(J9-I9)/I9</f>
        <v>-3.5433044319095212E-2</v>
      </c>
      <c r="O9" s="27">
        <f t="shared" si="10"/>
        <v>2.567206810136327</v>
      </c>
      <c r="P9" s="143">
        <f t="shared" si="11"/>
        <v>2.4872587662063825</v>
      </c>
      <c r="Q9" s="52">
        <f t="shared" ref="Q9:Q20" si="12">(P9-O9)/O9</f>
        <v>-3.1142034842802157E-2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839231.88000000047</v>
      </c>
      <c r="D10" s="210">
        <f>D11+D12</f>
        <v>850534.01000000071</v>
      </c>
      <c r="E10" s="216">
        <f t="shared" si="6"/>
        <v>0.37066607961844344</v>
      </c>
      <c r="F10" s="217">
        <f t="shared" si="7"/>
        <v>0.36933122738275953</v>
      </c>
      <c r="G10" s="53">
        <f>(D10-C10)/C10</f>
        <v>1.3467231487917536E-2</v>
      </c>
      <c r="I10" s="224">
        <f>I11+I12</f>
        <v>106980.03100000032</v>
      </c>
      <c r="J10" s="225">
        <f>J11+J12</f>
        <v>106735.08</v>
      </c>
      <c r="K10" s="229">
        <f t="shared" si="8"/>
        <v>0.17356471983896987</v>
      </c>
      <c r="L10" s="230">
        <f t="shared" si="9"/>
        <v>0.17495006366548271</v>
      </c>
      <c r="M10" s="53">
        <f>(J10-I10)/I10</f>
        <v>-2.2896889981301309E-3</v>
      </c>
      <c r="O10" s="63">
        <f t="shared" si="10"/>
        <v>1.2747374539680292</v>
      </c>
      <c r="P10" s="237">
        <f t="shared" si="11"/>
        <v>1.2549184247200169</v>
      </c>
      <c r="Q10" s="53">
        <f t="shared" si="12"/>
        <v>-1.5547538190173342E-2</v>
      </c>
      <c r="T10" s="2"/>
    </row>
    <row r="11" spans="1:20" ht="20.100000000000001" customHeight="1" x14ac:dyDescent="0.25">
      <c r="A11" s="8"/>
      <c r="B11" t="s">
        <v>6</v>
      </c>
      <c r="C11" s="19">
        <v>822084.6600000005</v>
      </c>
      <c r="D11" s="140">
        <v>837618.36000000068</v>
      </c>
      <c r="E11" s="214">
        <f t="shared" si="6"/>
        <v>0.36309261516216595</v>
      </c>
      <c r="F11" s="215">
        <f t="shared" si="7"/>
        <v>0.36372280630745635</v>
      </c>
      <c r="G11" s="52">
        <f t="shared" ref="G11:G19" si="13">(D11-C11)/C11</f>
        <v>1.8895499156984848E-2</v>
      </c>
      <c r="I11" s="19">
        <v>103014.02400000033</v>
      </c>
      <c r="J11" s="140">
        <v>103719.05900000001</v>
      </c>
      <c r="K11" s="227">
        <f t="shared" si="8"/>
        <v>0.16713025831002909</v>
      </c>
      <c r="L11" s="228">
        <f t="shared" si="9"/>
        <v>0.17000648685862194</v>
      </c>
      <c r="M11" s="52">
        <f t="shared" ref="M11:M19" si="14">(J11-I11)/I11</f>
        <v>6.8440681435731621E-3</v>
      </c>
      <c r="O11" s="27">
        <f t="shared" si="10"/>
        <v>1.2530829124095353</v>
      </c>
      <c r="P11" s="143">
        <f t="shared" si="11"/>
        <v>1.2382615276007074</v>
      </c>
      <c r="Q11" s="52">
        <f t="shared" si="12"/>
        <v>-1.1827936253897244E-2</v>
      </c>
    </row>
    <row r="12" spans="1:20" ht="20.100000000000001" customHeight="1" x14ac:dyDescent="0.25">
      <c r="A12" s="8"/>
      <c r="B12" t="s">
        <v>39</v>
      </c>
      <c r="C12" s="19">
        <v>17147.220000000019</v>
      </c>
      <c r="D12" s="140">
        <v>12915.650000000025</v>
      </c>
      <c r="E12" s="218">
        <f t="shared" si="6"/>
        <v>7.5734644562775308E-3</v>
      </c>
      <c r="F12" s="219">
        <f t="shared" si="7"/>
        <v>5.6084210753032009E-3</v>
      </c>
      <c r="G12" s="52">
        <f t="shared" si="13"/>
        <v>-0.24677877813429755</v>
      </c>
      <c r="I12" s="19">
        <v>3966.0069999999973</v>
      </c>
      <c r="J12" s="140">
        <v>3016.0210000000002</v>
      </c>
      <c r="K12" s="231">
        <f t="shared" si="8"/>
        <v>6.4344615289407686E-3</v>
      </c>
      <c r="L12" s="232">
        <f t="shared" si="9"/>
        <v>4.9435768068608081E-3</v>
      </c>
      <c r="M12" s="52">
        <f t="shared" si="14"/>
        <v>-0.23953210370027025</v>
      </c>
      <c r="O12" s="27">
        <f t="shared" si="10"/>
        <v>2.3129154463522323</v>
      </c>
      <c r="P12" s="143">
        <f t="shared" si="11"/>
        <v>2.3351678003042773</v>
      </c>
      <c r="Q12" s="52">
        <f t="shared" si="12"/>
        <v>9.620911126318861E-3</v>
      </c>
    </row>
    <row r="13" spans="1:20" ht="20.100000000000001" customHeight="1" x14ac:dyDescent="0.25">
      <c r="A13" s="23" t="s">
        <v>128</v>
      </c>
      <c r="B13" s="15"/>
      <c r="C13" s="78">
        <f>SUM(C14:C16)</f>
        <v>335590.87999999954</v>
      </c>
      <c r="D13" s="210">
        <f>SUM(D14:D16)</f>
        <v>324977.78999999992</v>
      </c>
      <c r="E13" s="216">
        <f t="shared" si="6"/>
        <v>0.14822143773339885</v>
      </c>
      <c r="F13" s="217">
        <f t="shared" si="7"/>
        <v>0.1411165745774664</v>
      </c>
      <c r="G13" s="53">
        <f t="shared" si="13"/>
        <v>-3.162508468644807E-2</v>
      </c>
      <c r="I13" s="224">
        <f>SUM(I14:I16)</f>
        <v>181880.80099999989</v>
      </c>
      <c r="J13" s="225">
        <f>SUM(J14:J16)</f>
        <v>177992.41599999985</v>
      </c>
      <c r="K13" s="229">
        <f t="shared" si="8"/>
        <v>0.29508395141194449</v>
      </c>
      <c r="L13" s="230">
        <f t="shared" si="9"/>
        <v>0.29174835968805252</v>
      </c>
      <c r="M13" s="53">
        <f t="shared" si="14"/>
        <v>-2.1378754539353721E-2</v>
      </c>
      <c r="O13" s="63">
        <f t="shared" si="10"/>
        <v>5.4197182295299609</v>
      </c>
      <c r="P13" s="237">
        <f t="shared" si="11"/>
        <v>5.4770640172056027</v>
      </c>
      <c r="Q13" s="53">
        <f t="shared" si="12"/>
        <v>1.0580953704048055E-2</v>
      </c>
    </row>
    <row r="14" spans="1:20" ht="20.100000000000001" customHeight="1" x14ac:dyDescent="0.25">
      <c r="A14" s="8"/>
      <c r="B14" s="3" t="s">
        <v>7</v>
      </c>
      <c r="C14" s="31">
        <v>311640.00999999949</v>
      </c>
      <c r="D14" s="141">
        <v>309213.77999999991</v>
      </c>
      <c r="E14" s="214">
        <f t="shared" si="6"/>
        <v>0.13764298462893504</v>
      </c>
      <c r="F14" s="215">
        <f t="shared" si="7"/>
        <v>0.13427129726542322</v>
      </c>
      <c r="G14" s="52">
        <f t="shared" si="13"/>
        <v>-7.7853610645166448E-3</v>
      </c>
      <c r="I14" s="31">
        <v>169715.2459999999</v>
      </c>
      <c r="J14" s="141">
        <v>168078.92499999984</v>
      </c>
      <c r="K14" s="227">
        <f t="shared" si="8"/>
        <v>0.27534651886941164</v>
      </c>
      <c r="L14" s="228">
        <f t="shared" si="9"/>
        <v>0.27549910141610301</v>
      </c>
      <c r="M14" s="52">
        <f t="shared" si="14"/>
        <v>-9.6415674994811927E-3</v>
      </c>
      <c r="O14" s="27">
        <f t="shared" si="10"/>
        <v>5.4458747450303369</v>
      </c>
      <c r="P14" s="143">
        <f t="shared" si="11"/>
        <v>5.4356867601437386</v>
      </c>
      <c r="Q14" s="52">
        <f t="shared" si="12"/>
        <v>-1.8707710631602984E-3</v>
      </c>
      <c r="S14" s="119"/>
    </row>
    <row r="15" spans="1:20" ht="20.100000000000001" customHeight="1" x14ac:dyDescent="0.25">
      <c r="A15" s="8"/>
      <c r="B15" s="3" t="s">
        <v>8</v>
      </c>
      <c r="C15" s="31">
        <v>14686.730000000012</v>
      </c>
      <c r="D15" s="141">
        <v>11637.450000000004</v>
      </c>
      <c r="E15" s="214">
        <f t="shared" si="6"/>
        <v>6.4867324052496475E-3</v>
      </c>
      <c r="F15" s="215">
        <f t="shared" si="7"/>
        <v>5.0533825121296359E-3</v>
      </c>
      <c r="G15" s="52">
        <f t="shared" si="13"/>
        <v>-0.20762143785580625</v>
      </c>
      <c r="I15" s="31">
        <v>9759.2479999999978</v>
      </c>
      <c r="J15" s="141">
        <v>8381.9470000000019</v>
      </c>
      <c r="K15" s="227">
        <f t="shared" si="8"/>
        <v>1.5833432923187521E-2</v>
      </c>
      <c r="L15" s="228">
        <f t="shared" si="9"/>
        <v>1.3738895977692641E-2</v>
      </c>
      <c r="M15" s="52">
        <f t="shared" si="14"/>
        <v>-0.14112777951743782</v>
      </c>
      <c r="O15" s="27">
        <f t="shared" si="10"/>
        <v>6.6449427476368053</v>
      </c>
      <c r="P15" s="143">
        <f t="shared" si="11"/>
        <v>7.2025632763191236</v>
      </c>
      <c r="Q15" s="52">
        <f t="shared" si="12"/>
        <v>8.3916528683505881E-2</v>
      </c>
    </row>
    <row r="16" spans="1:20" ht="20.100000000000001" customHeight="1" x14ac:dyDescent="0.25">
      <c r="A16" s="32"/>
      <c r="B16" s="33" t="s">
        <v>9</v>
      </c>
      <c r="C16" s="211">
        <v>9264.1400000000158</v>
      </c>
      <c r="D16" s="212">
        <v>4126.5600000000013</v>
      </c>
      <c r="E16" s="218">
        <f t="shared" si="6"/>
        <v>4.0917206992141563E-3</v>
      </c>
      <c r="F16" s="219">
        <f t="shared" si="7"/>
        <v>1.7918947999135265E-3</v>
      </c>
      <c r="G16" s="52">
        <f t="shared" si="13"/>
        <v>-0.55456631700298198</v>
      </c>
      <c r="I16" s="211">
        <v>2406.3070000000039</v>
      </c>
      <c r="J16" s="212">
        <v>1531.5440000000008</v>
      </c>
      <c r="K16" s="231">
        <f t="shared" si="8"/>
        <v>3.9039996193453285E-3</v>
      </c>
      <c r="L16" s="232">
        <f t="shared" si="9"/>
        <v>2.510362294256848E-3</v>
      </c>
      <c r="M16" s="52">
        <f t="shared" si="14"/>
        <v>-0.36352925873548209</v>
      </c>
      <c r="O16" s="27">
        <f t="shared" si="10"/>
        <v>2.5974423961641335</v>
      </c>
      <c r="P16" s="143">
        <f t="shared" si="11"/>
        <v>3.7114303439184222</v>
      </c>
      <c r="Q16" s="52">
        <f t="shared" si="12"/>
        <v>0.42887878838021987</v>
      </c>
    </row>
    <row r="17" spans="1:17" ht="20.100000000000001" customHeight="1" x14ac:dyDescent="0.25">
      <c r="A17" s="8" t="s">
        <v>129</v>
      </c>
      <c r="B17" s="3"/>
      <c r="C17" s="19">
        <v>1883.5</v>
      </c>
      <c r="D17" s="140">
        <v>2059.349999999999</v>
      </c>
      <c r="E17" s="214">
        <f t="shared" si="6"/>
        <v>8.3189113473780074E-4</v>
      </c>
      <c r="F17" s="215">
        <f t="shared" si="7"/>
        <v>8.9424085829405554E-4</v>
      </c>
      <c r="G17" s="54">
        <f t="shared" si="13"/>
        <v>9.3363419166444916E-2</v>
      </c>
      <c r="I17" s="31">
        <v>1152.4410000000005</v>
      </c>
      <c r="J17" s="141">
        <v>1225.5420000000001</v>
      </c>
      <c r="K17" s="227">
        <f t="shared" si="8"/>
        <v>1.869723699144766E-3</v>
      </c>
      <c r="L17" s="228">
        <f t="shared" si="9"/>
        <v>2.0087927129929825E-3</v>
      </c>
      <c r="M17" s="54">
        <f t="shared" si="14"/>
        <v>6.3431446815932116E-2</v>
      </c>
      <c r="O17" s="238">
        <f t="shared" si="10"/>
        <v>6.1186142819219569</v>
      </c>
      <c r="P17" s="239">
        <f t="shared" si="11"/>
        <v>5.9511107873843727</v>
      </c>
      <c r="Q17" s="54">
        <f t="shared" si="12"/>
        <v>-2.7376050657824533E-2</v>
      </c>
    </row>
    <row r="18" spans="1:17" ht="20.100000000000001" customHeight="1" x14ac:dyDescent="0.25">
      <c r="A18" s="8" t="s">
        <v>10</v>
      </c>
      <c r="C18" s="19">
        <v>14201.620000000019</v>
      </c>
      <c r="D18" s="140">
        <v>17240.460000000039</v>
      </c>
      <c r="E18" s="214">
        <f t="shared" si="6"/>
        <v>6.2724724061136517E-3</v>
      </c>
      <c r="F18" s="215">
        <f t="shared" si="7"/>
        <v>7.4864028687616846E-3</v>
      </c>
      <c r="G18" s="52">
        <f t="shared" si="13"/>
        <v>0.21397840528052547</v>
      </c>
      <c r="I18" s="19">
        <v>7799.6749999999938</v>
      </c>
      <c r="J18" s="140">
        <v>7551.8939999999993</v>
      </c>
      <c r="K18" s="227">
        <f t="shared" si="8"/>
        <v>1.2654215871464947E-2</v>
      </c>
      <c r="L18" s="228">
        <f t="shared" si="9"/>
        <v>1.2378351485706263E-2</v>
      </c>
      <c r="M18" s="52">
        <f t="shared" si="14"/>
        <v>-3.1768118543400163E-2</v>
      </c>
      <c r="O18" s="27">
        <f t="shared" si="10"/>
        <v>5.4921023094548254</v>
      </c>
      <c r="P18" s="143">
        <f t="shared" si="11"/>
        <v>4.3803320793064584</v>
      </c>
      <c r="Q18" s="52">
        <f t="shared" si="12"/>
        <v>-0.20243072097080564</v>
      </c>
    </row>
    <row r="19" spans="1:17" ht="20.100000000000001" customHeight="1" thickBot="1" x14ac:dyDescent="0.3">
      <c r="A19" s="8" t="s">
        <v>11</v>
      </c>
      <c r="B19" s="10"/>
      <c r="C19" s="21">
        <v>26640.840000000026</v>
      </c>
      <c r="D19" s="142">
        <v>38547.400000000009</v>
      </c>
      <c r="E19" s="220">
        <f t="shared" si="6"/>
        <v>1.1766540280312298E-2</v>
      </c>
      <c r="F19" s="221">
        <f t="shared" si="7"/>
        <v>1.6738611727488917E-2</v>
      </c>
      <c r="G19" s="55">
        <f t="shared" si="13"/>
        <v>0.4469288505917971</v>
      </c>
      <c r="I19" s="21">
        <v>5316.4910000000036</v>
      </c>
      <c r="J19" s="142">
        <v>6223.6669999999976</v>
      </c>
      <c r="K19" s="233">
        <f t="shared" si="8"/>
        <v>8.6254907791287003E-3</v>
      </c>
      <c r="L19" s="234">
        <f t="shared" si="9"/>
        <v>1.0201247217716643E-2</v>
      </c>
      <c r="M19" s="55">
        <f t="shared" si="14"/>
        <v>0.1706343526209286</v>
      </c>
      <c r="O19" s="240">
        <f t="shared" si="10"/>
        <v>1.9956168799482294</v>
      </c>
      <c r="P19" s="241">
        <f t="shared" si="11"/>
        <v>1.6145491005878467</v>
      </c>
      <c r="Q19" s="55">
        <f t="shared" si="12"/>
        <v>-0.19095237326829409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2264118.37</v>
      </c>
      <c r="D20" s="308">
        <f>D7+D10+D13+D17+D18+D19</f>
        <v>2302903.0500000007</v>
      </c>
      <c r="E20" s="222">
        <f>E8+E9+E10+E13+E17+E18+E19</f>
        <v>1</v>
      </c>
      <c r="F20" s="223">
        <f>F8+F9+F10+F13+F17+F18+F19</f>
        <v>1</v>
      </c>
      <c r="G20" s="55">
        <f>(D20-C20)/C20</f>
        <v>1.713014677761774E-2</v>
      </c>
      <c r="H20" s="1"/>
      <c r="I20" s="213">
        <f>I8+I9+I10+I13+I17+I18+I19</f>
        <v>616369.68100000056</v>
      </c>
      <c r="J20" s="226">
        <f>J8+J9+J10+J13+J17+J18+J19</f>
        <v>610088.83200000005</v>
      </c>
      <c r="K20" s="235">
        <f>K8+K9+K10+K13+K17+K18+K19</f>
        <v>1</v>
      </c>
      <c r="L20" s="236">
        <f>L8+L9+L10+L13+L17+L18+L19</f>
        <v>1.0000000000000002</v>
      </c>
      <c r="M20" s="55">
        <f>(J20-I20)/I20</f>
        <v>-1.0190068060795004E-2</v>
      </c>
      <c r="N20" s="1"/>
      <c r="O20" s="24">
        <f t="shared" si="10"/>
        <v>2.7223385895676495</v>
      </c>
      <c r="P20" s="242">
        <f t="shared" si="11"/>
        <v>2.6492163098225081</v>
      </c>
      <c r="Q20" s="55">
        <f t="shared" si="12"/>
        <v>-2.686009742702666E-2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2" t="s">
        <v>2</v>
      </c>
      <c r="B24" s="335"/>
      <c r="C24" s="371" t="s">
        <v>1</v>
      </c>
      <c r="D24" s="369"/>
      <c r="E24" s="364" t="s">
        <v>105</v>
      </c>
      <c r="F24" s="364"/>
      <c r="G24" s="130" t="s">
        <v>0</v>
      </c>
      <c r="I24" s="365">
        <v>1000</v>
      </c>
      <c r="J24" s="369"/>
      <c r="K24" s="364" t="s">
        <v>105</v>
      </c>
      <c r="L24" s="364"/>
      <c r="M24" s="130" t="s">
        <v>0</v>
      </c>
      <c r="O24" s="363" t="s">
        <v>22</v>
      </c>
      <c r="P24" s="364"/>
      <c r="Q24" s="130" t="s">
        <v>0</v>
      </c>
    </row>
    <row r="25" spans="1:17" ht="15" customHeight="1" x14ac:dyDescent="0.25">
      <c r="A25" s="370"/>
      <c r="B25" s="336"/>
      <c r="C25" s="372" t="str">
        <f>C5</f>
        <v>jan-ago</v>
      </c>
      <c r="D25" s="362"/>
      <c r="E25" s="366" t="str">
        <f>C5</f>
        <v>jan-ago</v>
      </c>
      <c r="F25" s="366"/>
      <c r="G25" s="131" t="str">
        <f>G5</f>
        <v>2025 /2024</v>
      </c>
      <c r="I25" s="361" t="str">
        <f>C5</f>
        <v>jan-ago</v>
      </c>
      <c r="J25" s="362"/>
      <c r="K25" s="373" t="str">
        <f>C5</f>
        <v>jan-ago</v>
      </c>
      <c r="L25" s="368"/>
      <c r="M25" s="131" t="str">
        <f>G5</f>
        <v>2025 /2024</v>
      </c>
      <c r="O25" s="361" t="str">
        <f>C5</f>
        <v>jan-ago</v>
      </c>
      <c r="P25" s="362"/>
      <c r="Q25" s="131" t="str">
        <f>G5</f>
        <v>2025 /2024</v>
      </c>
    </row>
    <row r="26" spans="1:17" ht="19.5" customHeight="1" x14ac:dyDescent="0.25">
      <c r="A26" s="370"/>
      <c r="B26" s="336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390597.4700000002</v>
      </c>
      <c r="D27" s="210">
        <f>D28+D29</f>
        <v>405678.19000000006</v>
      </c>
      <c r="E27" s="216">
        <f>C27/$C$40</f>
        <v>0.38189664988428945</v>
      </c>
      <c r="F27" s="217">
        <f>D27/$D$40</f>
        <v>0.39412004811495904</v>
      </c>
      <c r="G27" s="53">
        <f>(D27-C27)/C27</f>
        <v>3.8609364264443002E-2</v>
      </c>
      <c r="I27" s="78">
        <f>I28+I29</f>
        <v>97320.335999999967</v>
      </c>
      <c r="J27" s="210">
        <f>J28+J29</f>
        <v>101496.91100000004</v>
      </c>
      <c r="K27" s="216">
        <f>I27/$I$40</f>
        <v>0.37627861939025919</v>
      </c>
      <c r="L27" s="217">
        <f>J27/$J$40</f>
        <v>0.38758271744246953</v>
      </c>
      <c r="M27" s="53">
        <f>(J27-I27)/I27</f>
        <v>4.2915747845343147E-2</v>
      </c>
      <c r="O27" s="63">
        <f t="shared" ref="O27" si="15">(I27/C27)*10</f>
        <v>2.4915761999175241</v>
      </c>
      <c r="P27" s="237">
        <f t="shared" ref="P27" si="16">(J27/D27)*10</f>
        <v>2.5019070164950206</v>
      </c>
      <c r="Q27" s="53">
        <f>(P27-O27)/O27</f>
        <v>4.146297664040309E-3</v>
      </c>
    </row>
    <row r="28" spans="1:17" ht="20.100000000000001" customHeight="1" x14ac:dyDescent="0.25">
      <c r="A28" s="8" t="s">
        <v>4</v>
      </c>
      <c r="C28" s="19">
        <v>201835.0300000002</v>
      </c>
      <c r="D28" s="140">
        <v>205542.71000000002</v>
      </c>
      <c r="E28" s="214">
        <f>C28/$C$40</f>
        <v>0.19733901959553166</v>
      </c>
      <c r="F28" s="215">
        <f>D28/$D$40</f>
        <v>0.19968661059861037</v>
      </c>
      <c r="G28" s="52">
        <f>(D28-C28)/C28</f>
        <v>1.8369853835579555E-2</v>
      </c>
      <c r="I28" s="19">
        <v>53384.070999999982</v>
      </c>
      <c r="J28" s="140">
        <v>55218.143000000004</v>
      </c>
      <c r="K28" s="214">
        <f>I28/$I$40</f>
        <v>0.20640377293098922</v>
      </c>
      <c r="L28" s="215">
        <f>J28/$J$40</f>
        <v>0.21085959863415815</v>
      </c>
      <c r="M28" s="52">
        <f>(J28-I28)/I28</f>
        <v>3.4356165905744106E-2</v>
      </c>
      <c r="O28" s="27">
        <f t="shared" ref="O28:O40" si="17">(I28/C28)*10</f>
        <v>2.6449358666828013</v>
      </c>
      <c r="P28" s="143">
        <f t="shared" ref="P28:P40" si="18">(J28/D28)*10</f>
        <v>2.6864559195507347</v>
      </c>
      <c r="Q28" s="52">
        <f>(P28-O28)/O28</f>
        <v>1.5697943148998379E-2</v>
      </c>
    </row>
    <row r="29" spans="1:17" ht="20.100000000000001" customHeight="1" x14ac:dyDescent="0.25">
      <c r="A29" s="8" t="s">
        <v>5</v>
      </c>
      <c r="C29" s="19">
        <v>188762.44</v>
      </c>
      <c r="D29" s="140">
        <v>200135.48</v>
      </c>
      <c r="E29" s="214">
        <f>C29/$C$40</f>
        <v>0.18455763028875777</v>
      </c>
      <c r="F29" s="215">
        <f>D29/$D$40</f>
        <v>0.19443343751634865</v>
      </c>
      <c r="G29" s="52">
        <f t="shared" ref="G29:G40" si="19">(D29-C29)/C29</f>
        <v>6.0250545606424712E-2</v>
      </c>
      <c r="I29" s="19">
        <v>43936.264999999985</v>
      </c>
      <c r="J29" s="140">
        <v>46278.768000000033</v>
      </c>
      <c r="K29" s="214">
        <f t="shared" ref="K29:K39" si="20">I29/$I$40</f>
        <v>0.16987484645927001</v>
      </c>
      <c r="L29" s="215">
        <f t="shared" ref="L29:L39" si="21">J29/$J$40</f>
        <v>0.1767231188083114</v>
      </c>
      <c r="M29" s="52">
        <f t="shared" ref="M29:M40" si="22">(J29-I29)/I29</f>
        <v>5.3315933887417344E-2</v>
      </c>
      <c r="O29" s="27">
        <f t="shared" si="17"/>
        <v>2.32759573355801</v>
      </c>
      <c r="P29" s="143">
        <f t="shared" si="18"/>
        <v>2.3123719992077381</v>
      </c>
      <c r="Q29" s="52">
        <f t="shared" ref="Q29:Q38" si="23">(P29-O29)/O29</f>
        <v>-6.5405405804729684E-3</v>
      </c>
    </row>
    <row r="30" spans="1:17" ht="20.100000000000001" customHeight="1" x14ac:dyDescent="0.25">
      <c r="A30" s="23" t="s">
        <v>38</v>
      </c>
      <c r="B30" s="15"/>
      <c r="C30" s="78">
        <f>C31+C32</f>
        <v>349783.26000000007</v>
      </c>
      <c r="D30" s="210">
        <f>D31+D32</f>
        <v>342156.63000000012</v>
      </c>
      <c r="E30" s="216">
        <f>C30/$C$40</f>
        <v>0.34199160373364768</v>
      </c>
      <c r="F30" s="217">
        <f>D30/$D$40</f>
        <v>0.3324082753338361</v>
      </c>
      <c r="G30" s="53">
        <f>(D30-C30)/C30</f>
        <v>-2.1803873633060498E-2</v>
      </c>
      <c r="I30" s="78">
        <f>I31+I32</f>
        <v>42302.371999999974</v>
      </c>
      <c r="J30" s="210">
        <f>J31+J32</f>
        <v>42763.399000000019</v>
      </c>
      <c r="K30" s="216">
        <f t="shared" si="20"/>
        <v>0.16355757478162791</v>
      </c>
      <c r="L30" s="217">
        <f t="shared" si="21"/>
        <v>0.16329910169873629</v>
      </c>
      <c r="M30" s="53">
        <f t="shared" si="22"/>
        <v>1.089837231822475E-2</v>
      </c>
      <c r="O30" s="63">
        <f t="shared" si="17"/>
        <v>1.2093881222331786</v>
      </c>
      <c r="P30" s="237">
        <f t="shared" si="18"/>
        <v>1.2498193882725581</v>
      </c>
      <c r="Q30" s="53">
        <f t="shared" si="23"/>
        <v>3.3431175067869641E-2</v>
      </c>
    </row>
    <row r="31" spans="1:17" ht="20.100000000000001" customHeight="1" x14ac:dyDescent="0.25">
      <c r="A31" s="8"/>
      <c r="B31" t="s">
        <v>6</v>
      </c>
      <c r="C31" s="31">
        <v>342736.02000000008</v>
      </c>
      <c r="D31" s="141">
        <v>337314.28000000014</v>
      </c>
      <c r="E31" s="214">
        <f t="shared" ref="E31:E38" si="24">C31/$C$40</f>
        <v>0.33510134572216965</v>
      </c>
      <c r="F31" s="215">
        <f t="shared" ref="F31:F38" si="25">D31/$D$40</f>
        <v>0.32770388830482311</v>
      </c>
      <c r="G31" s="52">
        <f>(D31-C31)/C31</f>
        <v>-1.5818996789423917E-2</v>
      </c>
      <c r="I31" s="31">
        <v>40764.045999999973</v>
      </c>
      <c r="J31" s="141">
        <v>41774.279000000017</v>
      </c>
      <c r="K31" s="214">
        <f>I31/$I$40</f>
        <v>0.15760980263817639</v>
      </c>
      <c r="L31" s="215">
        <f>J31/$J$40</f>
        <v>0.15952198361997333</v>
      </c>
      <c r="M31" s="52">
        <f>(J31-I31)/I31</f>
        <v>2.4782451673223127E-2</v>
      </c>
      <c r="O31" s="27">
        <f t="shared" si="17"/>
        <v>1.1893715168892947</v>
      </c>
      <c r="P31" s="143">
        <f t="shared" si="18"/>
        <v>1.2384379042594935</v>
      </c>
      <c r="Q31" s="52">
        <f t="shared" si="23"/>
        <v>4.1254046085219903E-2</v>
      </c>
    </row>
    <row r="32" spans="1:17" ht="20.100000000000001" customHeight="1" x14ac:dyDescent="0.25">
      <c r="A32" s="8"/>
      <c r="B32" t="s">
        <v>39</v>
      </c>
      <c r="C32" s="31">
        <v>7047.2399999999934</v>
      </c>
      <c r="D32" s="141">
        <v>4842.350000000004</v>
      </c>
      <c r="E32" s="218">
        <f t="shared" si="24"/>
        <v>6.8902580114780466E-3</v>
      </c>
      <c r="F32" s="219">
        <f t="shared" si="25"/>
        <v>4.7043870290130047E-3</v>
      </c>
      <c r="G32" s="52">
        <f>(D32-C32)/C32</f>
        <v>-0.31287284099874441</v>
      </c>
      <c r="I32" s="31">
        <v>1538.3259999999993</v>
      </c>
      <c r="J32" s="141">
        <v>989.12000000000035</v>
      </c>
      <c r="K32" s="218">
        <f>I32/$I$40</f>
        <v>5.9477721434514968E-3</v>
      </c>
      <c r="L32" s="219">
        <f>J32/$J$40</f>
        <v>3.777118078762963E-3</v>
      </c>
      <c r="M32" s="52">
        <f>(J32-I32)/I32</f>
        <v>-0.35701535305260346</v>
      </c>
      <c r="O32" s="27">
        <f t="shared" si="17"/>
        <v>2.1828772682638888</v>
      </c>
      <c r="P32" s="143">
        <f t="shared" si="18"/>
        <v>2.0426445837248433</v>
      </c>
      <c r="Q32" s="52">
        <f t="shared" si="23"/>
        <v>-6.4242129678035942E-2</v>
      </c>
    </row>
    <row r="33" spans="1:17" ht="20.100000000000001" customHeight="1" x14ac:dyDescent="0.25">
      <c r="A33" s="23" t="s">
        <v>128</v>
      </c>
      <c r="B33" s="15"/>
      <c r="C33" s="78">
        <f>SUM(C34:C36)</f>
        <v>257817.04999999996</v>
      </c>
      <c r="D33" s="210">
        <f>SUM(D34:D36)</f>
        <v>248106.45000000004</v>
      </c>
      <c r="E33" s="216">
        <f t="shared" si="24"/>
        <v>0.25207400262487689</v>
      </c>
      <c r="F33" s="217">
        <f t="shared" si="25"/>
        <v>0.24103767079919106</v>
      </c>
      <c r="G33" s="53">
        <f t="shared" si="19"/>
        <v>-3.7664692850996162E-2</v>
      </c>
      <c r="I33" s="78">
        <f>SUM(I34:I36)</f>
        <v>113922.80600000004</v>
      </c>
      <c r="J33" s="210">
        <f>SUM(J34:J36)</f>
        <v>112247.83900000001</v>
      </c>
      <c r="K33" s="216">
        <f t="shared" si="20"/>
        <v>0.44047028525203991</v>
      </c>
      <c r="L33" s="217">
        <f t="shared" si="21"/>
        <v>0.42863691158704131</v>
      </c>
      <c r="M33" s="53">
        <f t="shared" si="22"/>
        <v>-1.4702648739182502E-2</v>
      </c>
      <c r="O33" s="63">
        <f t="shared" si="17"/>
        <v>4.4187460061310944</v>
      </c>
      <c r="P33" s="237">
        <f t="shared" si="18"/>
        <v>4.5241806087669216</v>
      </c>
      <c r="Q33" s="53">
        <f t="shared" si="23"/>
        <v>2.3860752007364702E-2</v>
      </c>
    </row>
    <row r="34" spans="1:17" ht="20.100000000000001" customHeight="1" x14ac:dyDescent="0.25">
      <c r="A34" s="8"/>
      <c r="B34" s="3" t="s">
        <v>7</v>
      </c>
      <c r="C34" s="31">
        <v>241811.25999999995</v>
      </c>
      <c r="D34" s="141">
        <v>239485.80000000002</v>
      </c>
      <c r="E34" s="214">
        <f t="shared" si="24"/>
        <v>0.23642475231162868</v>
      </c>
      <c r="F34" s="215">
        <f t="shared" si="25"/>
        <v>0.23266263098553425</v>
      </c>
      <c r="G34" s="52">
        <f t="shared" si="19"/>
        <v>-9.6168391827573876E-3</v>
      </c>
      <c r="I34" s="312">
        <v>108464.40200000003</v>
      </c>
      <c r="J34" s="313">
        <v>108261.90100000001</v>
      </c>
      <c r="K34" s="214">
        <f t="shared" si="20"/>
        <v>0.41936595284206679</v>
      </c>
      <c r="L34" s="215">
        <f t="shared" si="21"/>
        <v>0.41341594903383416</v>
      </c>
      <c r="M34" s="52">
        <f t="shared" si="22"/>
        <v>-1.8669812055020442E-3</v>
      </c>
      <c r="O34" s="27">
        <f t="shared" si="17"/>
        <v>4.4854984006948246</v>
      </c>
      <c r="P34" s="143">
        <f t="shared" si="18"/>
        <v>4.5205979227160862</v>
      </c>
      <c r="Q34" s="52">
        <f t="shared" si="23"/>
        <v>7.8251108094976613E-3</v>
      </c>
    </row>
    <row r="35" spans="1:17" ht="20.100000000000001" customHeight="1" x14ac:dyDescent="0.25">
      <c r="A35" s="8"/>
      <c r="B35" s="3" t="s">
        <v>8</v>
      </c>
      <c r="C35" s="31">
        <v>8023.2200000000039</v>
      </c>
      <c r="D35" s="141">
        <v>5520.7300000000023</v>
      </c>
      <c r="E35" s="214">
        <f t="shared" si="24"/>
        <v>7.844497403643267E-3</v>
      </c>
      <c r="F35" s="215">
        <f t="shared" si="25"/>
        <v>5.3634393636732072E-3</v>
      </c>
      <c r="G35" s="52">
        <f t="shared" si="19"/>
        <v>-0.31190594300044128</v>
      </c>
      <c r="I35" s="312">
        <v>3952.8470000000016</v>
      </c>
      <c r="J35" s="313">
        <v>3144.8590000000027</v>
      </c>
      <c r="K35" s="214">
        <f t="shared" si="20"/>
        <v>1.5283258083088915E-2</v>
      </c>
      <c r="L35" s="215">
        <f t="shared" si="21"/>
        <v>1.200916348275277E-2</v>
      </c>
      <c r="M35" s="52">
        <f t="shared" si="22"/>
        <v>-0.20440659605595626</v>
      </c>
      <c r="O35" s="27">
        <f t="shared" si="17"/>
        <v>4.9267588324887015</v>
      </c>
      <c r="P35" s="143">
        <f t="shared" si="18"/>
        <v>5.6964549977992061</v>
      </c>
      <c r="Q35" s="52">
        <f t="shared" si="23"/>
        <v>0.15622769278554283</v>
      </c>
    </row>
    <row r="36" spans="1:17" ht="20.100000000000001" customHeight="1" x14ac:dyDescent="0.25">
      <c r="A36" s="32"/>
      <c r="B36" s="33" t="s">
        <v>9</v>
      </c>
      <c r="C36" s="211">
        <v>7982.5700000000134</v>
      </c>
      <c r="D36" s="212">
        <v>3099.9200000000019</v>
      </c>
      <c r="E36" s="218">
        <f t="shared" si="24"/>
        <v>7.8047529096049598E-3</v>
      </c>
      <c r="F36" s="219">
        <f t="shared" si="25"/>
        <v>3.0116004499835805E-3</v>
      </c>
      <c r="G36" s="52">
        <f t="shared" si="19"/>
        <v>-0.61166391274990428</v>
      </c>
      <c r="I36" s="314">
        <v>1505.5570000000002</v>
      </c>
      <c r="J36" s="315">
        <v>841.0789999999995</v>
      </c>
      <c r="K36" s="218">
        <f t="shared" si="20"/>
        <v>5.8210743268841654E-3</v>
      </c>
      <c r="L36" s="219">
        <f t="shared" si="21"/>
        <v>3.2117990704544153E-3</v>
      </c>
      <c r="M36" s="52">
        <f t="shared" si="22"/>
        <v>-0.44135027767132073</v>
      </c>
      <c r="O36" s="27">
        <f t="shared" si="17"/>
        <v>1.8860554934062559</v>
      </c>
      <c r="P36" s="143">
        <f t="shared" si="18"/>
        <v>2.7132280833053724</v>
      </c>
      <c r="Q36" s="52">
        <f t="shared" si="23"/>
        <v>0.43857277412618723</v>
      </c>
    </row>
    <row r="37" spans="1:17" ht="20.100000000000001" customHeight="1" x14ac:dyDescent="0.25">
      <c r="A37" s="8" t="s">
        <v>129</v>
      </c>
      <c r="B37" s="3"/>
      <c r="C37" s="19">
        <v>1234.08</v>
      </c>
      <c r="D37" s="140">
        <v>1239.4099999999999</v>
      </c>
      <c r="E37" s="214">
        <f t="shared" si="24"/>
        <v>1.2065900418894255E-3</v>
      </c>
      <c r="F37" s="215">
        <f t="shared" si="25"/>
        <v>1.2040980779227035E-3</v>
      </c>
      <c r="G37" s="54">
        <f>(D37-C37)/C37</f>
        <v>4.3190068715155639E-3</v>
      </c>
      <c r="I37" s="312">
        <v>294.07600000000002</v>
      </c>
      <c r="J37" s="313">
        <v>306.85599999999999</v>
      </c>
      <c r="K37" s="214">
        <f>I37/$I$40</f>
        <v>1.1370132474245662E-3</v>
      </c>
      <c r="L37" s="215">
        <f>J37/$J$40</f>
        <v>1.1717803150041325E-3</v>
      </c>
      <c r="M37" s="54">
        <f>(J37-I37)/I37</f>
        <v>4.345815367456022E-2</v>
      </c>
      <c r="O37" s="238">
        <f t="shared" si="17"/>
        <v>2.3829573447426426</v>
      </c>
      <c r="P37" s="239">
        <f t="shared" si="18"/>
        <v>2.4758231739295313</v>
      </c>
      <c r="Q37" s="54">
        <f t="shared" si="23"/>
        <v>3.8970831513947271E-2</v>
      </c>
    </row>
    <row r="38" spans="1:17" ht="20.100000000000001" customHeight="1" x14ac:dyDescent="0.25">
      <c r="A38" s="8" t="s">
        <v>10</v>
      </c>
      <c r="C38" s="19">
        <v>6065.9500000000007</v>
      </c>
      <c r="D38" s="140">
        <v>7590.3299999999963</v>
      </c>
      <c r="E38" s="214">
        <f t="shared" si="24"/>
        <v>5.9308269031174334E-3</v>
      </c>
      <c r="F38" s="215">
        <f t="shared" si="25"/>
        <v>7.3740745708030676E-3</v>
      </c>
      <c r="G38" s="52">
        <f t="shared" si="19"/>
        <v>0.25130111524163495</v>
      </c>
      <c r="I38" s="312">
        <v>1615.071000000001</v>
      </c>
      <c r="J38" s="313">
        <v>1447.6469999999993</v>
      </c>
      <c r="K38" s="214">
        <f t="shared" si="20"/>
        <v>6.2444984375849867E-3</v>
      </c>
      <c r="L38" s="215">
        <f t="shared" si="21"/>
        <v>5.5280791565906692E-3</v>
      </c>
      <c r="M38" s="52">
        <f t="shared" si="22"/>
        <v>-0.10366355411000612</v>
      </c>
      <c r="O38" s="27">
        <f t="shared" si="17"/>
        <v>2.662519473454283</v>
      </c>
      <c r="P38" s="143">
        <f t="shared" si="18"/>
        <v>1.9072253775527546</v>
      </c>
      <c r="Q38" s="52">
        <f t="shared" si="23"/>
        <v>-0.28367645886984993</v>
      </c>
    </row>
    <row r="39" spans="1:17" ht="20.100000000000001" customHeight="1" thickBot="1" x14ac:dyDescent="0.3">
      <c r="A39" s="8" t="s">
        <v>11</v>
      </c>
      <c r="B39" s="10"/>
      <c r="C39" s="21">
        <v>17285.369999999995</v>
      </c>
      <c r="D39" s="142">
        <v>24555.439999999999</v>
      </c>
      <c r="E39" s="220">
        <f>C39/$C$40</f>
        <v>1.6900326812179286E-2</v>
      </c>
      <c r="F39" s="221">
        <f>D39/$D$40</f>
        <v>2.3855833103288072E-2</v>
      </c>
      <c r="G39" s="55">
        <f t="shared" si="19"/>
        <v>0.42059093904267048</v>
      </c>
      <c r="I39" s="316">
        <v>3184.3659999999986</v>
      </c>
      <c r="J39" s="317">
        <v>3608.9599999999991</v>
      </c>
      <c r="K39" s="220">
        <f t="shared" si="20"/>
        <v>1.2312008891063446E-2</v>
      </c>
      <c r="L39" s="221">
        <f t="shared" si="21"/>
        <v>1.3781409800158096E-2</v>
      </c>
      <c r="M39" s="55">
        <f t="shared" si="22"/>
        <v>0.13333705987314293</v>
      </c>
      <c r="O39" s="240">
        <f t="shared" si="17"/>
        <v>1.8422318989989797</v>
      </c>
      <c r="P39" s="241">
        <f t="shared" si="18"/>
        <v>1.4697191335199042</v>
      </c>
      <c r="Q39" s="55">
        <f>(P39-O39)/O39</f>
        <v>-0.20220731476937787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1022783.18</v>
      </c>
      <c r="D40" s="226">
        <f>D28+D29+D30+D33+D37+D38+D39</f>
        <v>1029326.4500000002</v>
      </c>
      <c r="E40" s="222">
        <f>C40/$C$40</f>
        <v>1</v>
      </c>
      <c r="F40" s="223">
        <f>D40/$D$40</f>
        <v>1</v>
      </c>
      <c r="G40" s="55">
        <f t="shared" si="19"/>
        <v>6.3975142805928181E-3</v>
      </c>
      <c r="H40" s="1"/>
      <c r="I40" s="213">
        <f>I28+I29+I30+I33+I37+I38+I39</f>
        <v>258639.02699999997</v>
      </c>
      <c r="J40" s="226">
        <f>J28+J29+J30+J33+J37+J38+J39</f>
        <v>261871.61200000005</v>
      </c>
      <c r="K40" s="222">
        <f>K28+K29+K30+K33+K37+K38+K39</f>
        <v>1</v>
      </c>
      <c r="L40" s="223">
        <f>L28+L29+L30+L33+L37+L38+L39</f>
        <v>1</v>
      </c>
      <c r="M40" s="55">
        <f t="shared" si="22"/>
        <v>1.2498442472102555E-2</v>
      </c>
      <c r="N40" s="1"/>
      <c r="O40" s="24">
        <f t="shared" si="17"/>
        <v>2.5287766953695892</v>
      </c>
      <c r="P40" s="242">
        <f t="shared" si="18"/>
        <v>2.5441065077070544</v>
      </c>
      <c r="Q40" s="55">
        <f>(P40-O40)/O40</f>
        <v>6.0621455289173792E-3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2" t="s">
        <v>15</v>
      </c>
      <c r="B44" s="335"/>
      <c r="C44" s="371" t="s">
        <v>1</v>
      </c>
      <c r="D44" s="369"/>
      <c r="E44" s="364" t="s">
        <v>105</v>
      </c>
      <c r="F44" s="364"/>
      <c r="G44" s="130" t="s">
        <v>0</v>
      </c>
      <c r="I44" s="365">
        <v>1000</v>
      </c>
      <c r="J44" s="369"/>
      <c r="K44" s="364" t="s">
        <v>105</v>
      </c>
      <c r="L44" s="364"/>
      <c r="M44" s="130" t="s">
        <v>0</v>
      </c>
      <c r="O44" s="363" t="s">
        <v>22</v>
      </c>
      <c r="P44" s="364"/>
      <c r="Q44" s="130" t="s">
        <v>0</v>
      </c>
    </row>
    <row r="45" spans="1:17" ht="15" customHeight="1" x14ac:dyDescent="0.25">
      <c r="A45" s="370"/>
      <c r="B45" s="336"/>
      <c r="C45" s="372" t="str">
        <f>C5</f>
        <v>jan-ago</v>
      </c>
      <c r="D45" s="362"/>
      <c r="E45" s="366" t="str">
        <f>C25</f>
        <v>jan-ago</v>
      </c>
      <c r="F45" s="366"/>
      <c r="G45" s="131" t="str">
        <f>G25</f>
        <v>2025 /2024</v>
      </c>
      <c r="I45" s="361" t="str">
        <f>C5</f>
        <v>jan-ago</v>
      </c>
      <c r="J45" s="362"/>
      <c r="K45" s="373" t="str">
        <f>C25</f>
        <v>jan-ago</v>
      </c>
      <c r="L45" s="368"/>
      <c r="M45" s="131" t="str">
        <f>G45</f>
        <v>2025 /2024</v>
      </c>
      <c r="O45" s="361" t="str">
        <f>C5</f>
        <v>jan-ago</v>
      </c>
      <c r="P45" s="362"/>
      <c r="Q45" s="131" t="str">
        <f>Q25</f>
        <v>2025 /2024</v>
      </c>
    </row>
    <row r="46" spans="1:17" ht="15.75" customHeight="1" x14ac:dyDescent="0.25">
      <c r="A46" s="370"/>
      <c r="B46" s="336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655972.1800000004</v>
      </c>
      <c r="D47" s="210">
        <f>D48+D49</f>
        <v>663865.85</v>
      </c>
      <c r="E47" s="216">
        <f>C47/$C$60</f>
        <v>0.5284408154094139</v>
      </c>
      <c r="F47" s="217">
        <f>D47/$D$60</f>
        <v>0.52126102976452249</v>
      </c>
      <c r="G47" s="53">
        <f>(D47-C47)/C47</f>
        <v>1.2033543861569818E-2</v>
      </c>
      <c r="H47"/>
      <c r="I47" s="78">
        <f>I48+I49</f>
        <v>215919.9059999999</v>
      </c>
      <c r="J47" s="210">
        <f>J48+J49</f>
        <v>208863.32199999993</v>
      </c>
      <c r="K47" s="216">
        <f>I47/$I$60</f>
        <v>0.60358234214952111</v>
      </c>
      <c r="L47" s="217">
        <f>J47/$J$60</f>
        <v>0.59980756264724633</v>
      </c>
      <c r="M47" s="53">
        <f>(J47-I47)/I47</f>
        <v>-3.268148884799893E-2</v>
      </c>
      <c r="N47"/>
      <c r="O47" s="63">
        <f t="shared" ref="O47" si="26">(I47/C47)*10</f>
        <v>3.2916015737130766</v>
      </c>
      <c r="P47" s="237">
        <f t="shared" ref="P47" si="27">(J47/D47)*10</f>
        <v>3.1461675879245776</v>
      </c>
      <c r="Q47" s="53">
        <f>(P47-O47)/O47</f>
        <v>-4.4183350424286866E-2</v>
      </c>
    </row>
    <row r="48" spans="1:17" ht="20.100000000000001" customHeight="1" x14ac:dyDescent="0.25">
      <c r="A48" s="8" t="s">
        <v>4</v>
      </c>
      <c r="C48" s="19">
        <v>330019.52000000043</v>
      </c>
      <c r="D48" s="140">
        <v>351565.87000000017</v>
      </c>
      <c r="E48" s="214">
        <f>C48/$C$60</f>
        <v>0.26585850675835593</v>
      </c>
      <c r="F48" s="215">
        <f>D48/$D$60</f>
        <v>0.27604611297035436</v>
      </c>
      <c r="G48" s="52">
        <f>(D48-C48)/C48</f>
        <v>6.5288107806470708E-2</v>
      </c>
      <c r="I48" s="19">
        <v>127718.15999999984</v>
      </c>
      <c r="J48" s="140">
        <v>127686.13099999994</v>
      </c>
      <c r="K48" s="214">
        <f>I48/$I$60</f>
        <v>0.35702324799931701</v>
      </c>
      <c r="L48" s="215">
        <f>J48/$J$60</f>
        <v>0.36668528627044905</v>
      </c>
      <c r="M48" s="52">
        <f>(J48-I48)/I48</f>
        <v>-2.5077874595051886E-4</v>
      </c>
      <c r="O48" s="27">
        <f t="shared" ref="O48:O60" si="28">(I48/C48)*10</f>
        <v>3.870018355277884</v>
      </c>
      <c r="P48" s="143">
        <f t="shared" ref="P48:P60" si="29">(J48/D48)*10</f>
        <v>3.6319262447176648</v>
      </c>
      <c r="Q48" s="52">
        <f>(P48-O48)/O48</f>
        <v>-6.1522217390910315E-2</v>
      </c>
    </row>
    <row r="49" spans="1:17" ht="20.100000000000001" customHeight="1" x14ac:dyDescent="0.25">
      <c r="A49" s="8" t="s">
        <v>5</v>
      </c>
      <c r="C49" s="19">
        <v>325952.65999999997</v>
      </c>
      <c r="D49" s="140">
        <v>312299.97999999981</v>
      </c>
      <c r="E49" s="214">
        <f>C49/$C$60</f>
        <v>0.26258230865105792</v>
      </c>
      <c r="F49" s="215">
        <f>D49/$D$60</f>
        <v>0.2452149167941681</v>
      </c>
      <c r="G49" s="52">
        <f>(D49-C49)/C49</f>
        <v>-4.1885468889869375E-2</v>
      </c>
      <c r="I49" s="19">
        <v>88201.746000000043</v>
      </c>
      <c r="J49" s="140">
        <v>81177.191000000006</v>
      </c>
      <c r="K49" s="214">
        <f>I49/$I$60</f>
        <v>0.24655909415020402</v>
      </c>
      <c r="L49" s="215">
        <f>J49/$J$60</f>
        <v>0.23312227637679725</v>
      </c>
      <c r="M49" s="52">
        <f>(J49-I49)/I49</f>
        <v>-7.9641904140990968E-2</v>
      </c>
      <c r="O49" s="27">
        <f t="shared" si="28"/>
        <v>2.7059679770675915</v>
      </c>
      <c r="P49" s="143">
        <f t="shared" si="29"/>
        <v>2.5993338520226628</v>
      </c>
      <c r="Q49" s="52">
        <f>(P49-O49)/O49</f>
        <v>-3.9407016619792457E-2</v>
      </c>
    </row>
    <row r="50" spans="1:17" ht="20.100000000000001" customHeight="1" x14ac:dyDescent="0.25">
      <c r="A50" s="23" t="s">
        <v>38</v>
      </c>
      <c r="B50" s="15"/>
      <c r="C50" s="78">
        <f>C51+C52</f>
        <v>489448.6200000011</v>
      </c>
      <c r="D50" s="210">
        <f>D51+D52</f>
        <v>508377.38000000111</v>
      </c>
      <c r="E50" s="216">
        <f>C50/$C$60</f>
        <v>0.39429206868774952</v>
      </c>
      <c r="F50" s="217">
        <f>D50/$D$60</f>
        <v>0.39917299045852495</v>
      </c>
      <c r="G50" s="53">
        <f>(D50-C50)/C50</f>
        <v>3.8673640554957471E-2</v>
      </c>
      <c r="I50" s="78">
        <f>I51+I52</f>
        <v>64677.659000000029</v>
      </c>
      <c r="J50" s="210">
        <f>J51+J52</f>
        <v>63971.681000000055</v>
      </c>
      <c r="K50" s="216">
        <f>I50/$I$60</f>
        <v>0.1807998791179915</v>
      </c>
      <c r="L50" s="217">
        <f>J50/$J$60</f>
        <v>0.18371199735613322</v>
      </c>
      <c r="M50" s="53">
        <f>(J50-I50)/I50</f>
        <v>-1.0915330129681617E-2</v>
      </c>
      <c r="O50" s="63">
        <f t="shared" si="28"/>
        <v>1.3214391941691426</v>
      </c>
      <c r="P50" s="237">
        <f t="shared" si="29"/>
        <v>1.25835026334177</v>
      </c>
      <c r="Q50" s="53">
        <f>(P50-O50)/O50</f>
        <v>-4.7742590885568391E-2</v>
      </c>
    </row>
    <row r="51" spans="1:17" ht="20.100000000000001" customHeight="1" x14ac:dyDescent="0.25">
      <c r="A51" s="8"/>
      <c r="B51" t="s">
        <v>6</v>
      </c>
      <c r="C51" s="31">
        <v>479348.64000000112</v>
      </c>
      <c r="D51" s="141">
        <v>500304.08000000112</v>
      </c>
      <c r="E51" s="214">
        <f t="shared" ref="E51:E57" si="30">C51/$C$60</f>
        <v>0.38615568450935528</v>
      </c>
      <c r="F51" s="215">
        <f t="shared" ref="F51:F57" si="31">D51/$D$60</f>
        <v>0.39283391356279679</v>
      </c>
      <c r="G51" s="52">
        <f t="shared" ref="G51:G59" si="32">(D51-C51)/C51</f>
        <v>4.3716489943519926E-2</v>
      </c>
      <c r="I51" s="31">
        <v>62249.978000000032</v>
      </c>
      <c r="J51" s="141">
        <v>61944.780000000057</v>
      </c>
      <c r="K51" s="214">
        <f t="shared" ref="K51:K58" si="33">I51/$I$60</f>
        <v>0.17401354148420292</v>
      </c>
      <c r="L51" s="215">
        <f t="shared" ref="L51:L58" si="34">J51/$J$60</f>
        <v>0.17789120250859525</v>
      </c>
      <c r="M51" s="52">
        <f t="shared" ref="M51:M58" si="35">(J51-I51)/I51</f>
        <v>-4.9027808491751545E-3</v>
      </c>
      <c r="O51" s="27">
        <f t="shared" si="28"/>
        <v>1.2986367917931276</v>
      </c>
      <c r="P51" s="143">
        <f t="shared" si="29"/>
        <v>1.2381426111895772</v>
      </c>
      <c r="Q51" s="52">
        <f t="shared" ref="Q51:Q58" si="36">(P51-O51)/O51</f>
        <v>-4.6582832848914915E-2</v>
      </c>
    </row>
    <row r="52" spans="1:17" ht="20.100000000000001" customHeight="1" x14ac:dyDescent="0.25">
      <c r="A52" s="8"/>
      <c r="B52" t="s">
        <v>39</v>
      </c>
      <c r="C52" s="31">
        <v>10099.980000000009</v>
      </c>
      <c r="D52" s="141">
        <v>8073.3000000000029</v>
      </c>
      <c r="E52" s="218">
        <f t="shared" si="30"/>
        <v>8.1363841783942317E-3</v>
      </c>
      <c r="F52" s="219">
        <f t="shared" si="31"/>
        <v>6.3390768957281365E-3</v>
      </c>
      <c r="G52" s="52">
        <f t="shared" si="32"/>
        <v>-0.20066178348868058</v>
      </c>
      <c r="I52" s="31">
        <v>2427.6810000000005</v>
      </c>
      <c r="J52" s="141">
        <v>2026.9009999999982</v>
      </c>
      <c r="K52" s="218">
        <f t="shared" si="33"/>
        <v>6.7863376337885797E-3</v>
      </c>
      <c r="L52" s="219">
        <f t="shared" si="34"/>
        <v>5.820794847537978E-3</v>
      </c>
      <c r="M52" s="52">
        <f t="shared" si="35"/>
        <v>-0.16508758770200951</v>
      </c>
      <c r="O52" s="27">
        <f t="shared" si="28"/>
        <v>2.4036493141570561</v>
      </c>
      <c r="P52" s="143">
        <f t="shared" si="29"/>
        <v>2.5106226697880638</v>
      </c>
      <c r="Q52" s="52">
        <f t="shared" si="36"/>
        <v>4.4504560212238191E-2</v>
      </c>
    </row>
    <row r="53" spans="1:17" ht="20.100000000000001" customHeight="1" x14ac:dyDescent="0.25">
      <c r="A53" s="23" t="s">
        <v>128</v>
      </c>
      <c r="B53" s="15"/>
      <c r="C53" s="78">
        <f>SUM(C54:C56)</f>
        <v>77773.829999999987</v>
      </c>
      <c r="D53" s="210">
        <f>SUM(D54:D56)</f>
        <v>76871.339999999967</v>
      </c>
      <c r="E53" s="216">
        <f>C53/$C$60</f>
        <v>6.265336762103707E-2</v>
      </c>
      <c r="F53" s="217">
        <f>D53/$D$60</f>
        <v>6.035863096102731E-2</v>
      </c>
      <c r="G53" s="53">
        <f>(D53-C53)/C53</f>
        <v>-1.1604031844645171E-2</v>
      </c>
      <c r="I53" s="78">
        <f>SUM(I54:I56)</f>
        <v>67957.99500000001</v>
      </c>
      <c r="J53" s="210">
        <f>SUM(J54:J56)</f>
        <v>65744.577000000034</v>
      </c>
      <c r="K53" s="216">
        <f t="shared" si="33"/>
        <v>0.18996972789477534</v>
      </c>
      <c r="L53" s="217">
        <f t="shared" si="34"/>
        <v>0.18880334809404326</v>
      </c>
      <c r="M53" s="53">
        <f t="shared" si="35"/>
        <v>-3.2570384102708967E-2</v>
      </c>
      <c r="O53" s="63">
        <f t="shared" si="28"/>
        <v>8.7379000108391249</v>
      </c>
      <c r="P53" s="237">
        <f t="shared" si="29"/>
        <v>8.5525472822511048</v>
      </c>
      <c r="Q53" s="53">
        <f t="shared" si="36"/>
        <v>-2.1212502816248199E-2</v>
      </c>
    </row>
    <row r="54" spans="1:17" ht="20.100000000000001" customHeight="1" x14ac:dyDescent="0.25">
      <c r="A54" s="8"/>
      <c r="B54" s="3" t="s">
        <v>7</v>
      </c>
      <c r="C54" s="31">
        <v>69828.749999999971</v>
      </c>
      <c r="D54" s="141">
        <v>69727.979999999967</v>
      </c>
      <c r="E54" s="214">
        <f>C54/$C$60</f>
        <v>5.625293680750313E-2</v>
      </c>
      <c r="F54" s="215">
        <f>D54/$D$60</f>
        <v>5.4749733938264801E-2</v>
      </c>
      <c r="G54" s="52">
        <f>(D54-C54)/C54</f>
        <v>-1.443101874228081E-3</v>
      </c>
      <c r="I54" s="31">
        <v>61250.844000000012</v>
      </c>
      <c r="J54" s="141">
        <v>59817.024000000034</v>
      </c>
      <c r="K54" s="214">
        <f t="shared" si="33"/>
        <v>0.17122056305524219</v>
      </c>
      <c r="L54" s="215">
        <f t="shared" si="34"/>
        <v>0.17178077522989826</v>
      </c>
      <c r="M54" s="52">
        <f t="shared" si="35"/>
        <v>-2.3408983556209895E-2</v>
      </c>
      <c r="O54" s="27">
        <f t="shared" si="28"/>
        <v>8.7715796144138398</v>
      </c>
      <c r="P54" s="143">
        <f t="shared" si="29"/>
        <v>8.5786256822584086</v>
      </c>
      <c r="Q54" s="52">
        <f t="shared" si="36"/>
        <v>-2.1997626498009657E-2</v>
      </c>
    </row>
    <row r="55" spans="1:17" ht="20.100000000000001" customHeight="1" x14ac:dyDescent="0.25">
      <c r="A55" s="8"/>
      <c r="B55" s="3" t="s">
        <v>8</v>
      </c>
      <c r="C55" s="31">
        <v>6663.5100000000048</v>
      </c>
      <c r="D55" s="141">
        <v>6116.7200000000012</v>
      </c>
      <c r="E55" s="214">
        <f t="shared" si="30"/>
        <v>5.3680182868254926E-3</v>
      </c>
      <c r="F55" s="215">
        <f t="shared" si="31"/>
        <v>4.8027892472270574E-3</v>
      </c>
      <c r="G55" s="52">
        <f t="shared" si="32"/>
        <v>-8.205735415719391E-2</v>
      </c>
      <c r="I55" s="31">
        <v>5806.4010000000007</v>
      </c>
      <c r="J55" s="141">
        <v>5237.0880000000006</v>
      </c>
      <c r="K55" s="214">
        <f t="shared" si="33"/>
        <v>1.6231208969863683E-2</v>
      </c>
      <c r="L55" s="215">
        <f t="shared" si="34"/>
        <v>1.5039715726867273E-2</v>
      </c>
      <c r="M55" s="52">
        <f t="shared" si="35"/>
        <v>-9.8049204662233977E-2</v>
      </c>
      <c r="O55" s="27">
        <f t="shared" si="28"/>
        <v>8.7137274499475446</v>
      </c>
      <c r="P55" s="143">
        <f t="shared" si="29"/>
        <v>8.5619220758838068</v>
      </c>
      <c r="Q55" s="52">
        <f t="shared" si="36"/>
        <v>-1.742140489655223E-2</v>
      </c>
    </row>
    <row r="56" spans="1:17" ht="20.100000000000001" customHeight="1" x14ac:dyDescent="0.25">
      <c r="A56" s="32"/>
      <c r="B56" s="33" t="s">
        <v>9</v>
      </c>
      <c r="C56" s="211">
        <v>1281.57</v>
      </c>
      <c r="D56" s="212">
        <v>1026.6399999999999</v>
      </c>
      <c r="E56" s="218">
        <f t="shared" si="30"/>
        <v>1.0324125267084376E-3</v>
      </c>
      <c r="F56" s="219">
        <f t="shared" si="31"/>
        <v>8.0610777553544784E-4</v>
      </c>
      <c r="G56" s="52">
        <f t="shared" si="32"/>
        <v>-0.19892007459600339</v>
      </c>
      <c r="I56" s="211">
        <v>900.74999999999977</v>
      </c>
      <c r="J56" s="212">
        <v>690.4649999999998</v>
      </c>
      <c r="K56" s="218">
        <f t="shared" si="33"/>
        <v>2.5179558696694746E-3</v>
      </c>
      <c r="L56" s="219">
        <f t="shared" si="34"/>
        <v>1.9828571372777024E-3</v>
      </c>
      <c r="M56" s="52">
        <f t="shared" si="35"/>
        <v>-0.2334554537885096</v>
      </c>
      <c r="O56" s="27">
        <f t="shared" si="28"/>
        <v>7.0284884945808646</v>
      </c>
      <c r="P56" s="143">
        <f t="shared" si="29"/>
        <v>6.7254831294319315</v>
      </c>
      <c r="Q56" s="52">
        <f t="shared" si="36"/>
        <v>-4.3111028122555448E-2</v>
      </c>
    </row>
    <row r="57" spans="1:17" ht="20.100000000000001" customHeight="1" x14ac:dyDescent="0.25">
      <c r="A57" s="8" t="s">
        <v>129</v>
      </c>
      <c r="B57" s="3"/>
      <c r="C57" s="19">
        <v>649.41999999999996</v>
      </c>
      <c r="D57" s="140">
        <v>819.93999999999937</v>
      </c>
      <c r="E57" s="214">
        <f t="shared" si="30"/>
        <v>5.2316248281014189E-4</v>
      </c>
      <c r="F57" s="215">
        <f t="shared" si="31"/>
        <v>6.4380893932881509E-4</v>
      </c>
      <c r="G57" s="54">
        <f t="shared" si="32"/>
        <v>0.262572757229527</v>
      </c>
      <c r="I57" s="19">
        <v>858.36500000000001</v>
      </c>
      <c r="J57" s="140">
        <v>918.68599999999981</v>
      </c>
      <c r="K57" s="214">
        <f t="shared" si="33"/>
        <v>2.3994728726825861E-3</v>
      </c>
      <c r="L57" s="215">
        <f t="shared" si="34"/>
        <v>2.6382555118899631E-3</v>
      </c>
      <c r="M57" s="54">
        <f t="shared" si="35"/>
        <v>7.0274300559784939E-2</v>
      </c>
      <c r="O57" s="238">
        <f t="shared" si="28"/>
        <v>13.217409380678145</v>
      </c>
      <c r="P57" s="239">
        <f t="shared" si="29"/>
        <v>11.204307632265781</v>
      </c>
      <c r="Q57" s="54">
        <f t="shared" si="36"/>
        <v>-0.15230683187850824</v>
      </c>
    </row>
    <row r="58" spans="1:17" ht="20.100000000000001" customHeight="1" x14ac:dyDescent="0.25">
      <c r="A58" s="8" t="s">
        <v>10</v>
      </c>
      <c r="C58" s="19">
        <v>8135.6699999999992</v>
      </c>
      <c r="D58" s="140">
        <v>9650.1300000000174</v>
      </c>
      <c r="E58" s="214">
        <f>C58/$C$60</f>
        <v>6.553967103760259E-3</v>
      </c>
      <c r="F58" s="215">
        <f>D58/$D$60</f>
        <v>7.5771885256057684E-3</v>
      </c>
      <c r="G58" s="52">
        <f t="shared" si="32"/>
        <v>0.18615061820354295</v>
      </c>
      <c r="I58" s="19">
        <v>6184.6039999999975</v>
      </c>
      <c r="J58" s="140">
        <v>6104.2469999999948</v>
      </c>
      <c r="K58" s="214">
        <f t="shared" si="33"/>
        <v>1.7288437350409448E-2</v>
      </c>
      <c r="L58" s="215">
        <f t="shared" si="34"/>
        <v>1.752999751132352E-2</v>
      </c>
      <c r="M58" s="52">
        <f t="shared" si="35"/>
        <v>-1.299307118127575E-2</v>
      </c>
      <c r="O58" s="27">
        <f t="shared" si="28"/>
        <v>7.6018373409934261</v>
      </c>
      <c r="P58" s="143">
        <f t="shared" si="29"/>
        <v>6.3255593447963747</v>
      </c>
      <c r="Q58" s="52">
        <f t="shared" si="36"/>
        <v>-0.16789072680030068</v>
      </c>
    </row>
    <row r="59" spans="1:17" ht="20.100000000000001" customHeight="1" thickBot="1" x14ac:dyDescent="0.3">
      <c r="A59" s="8" t="s">
        <v>11</v>
      </c>
      <c r="B59" s="10"/>
      <c r="C59" s="21">
        <v>9355.4699999999993</v>
      </c>
      <c r="D59" s="142">
        <v>13991.960000000001</v>
      </c>
      <c r="E59" s="220">
        <f>C59/$C$60</f>
        <v>7.5366186952292788E-3</v>
      </c>
      <c r="F59" s="221">
        <f>D59/$D$60</f>
        <v>1.0986351350990579E-2</v>
      </c>
      <c r="G59" s="55">
        <f t="shared" si="32"/>
        <v>0.49559134923205378</v>
      </c>
      <c r="I59" s="21">
        <v>2132.1249999999991</v>
      </c>
      <c r="J59" s="142">
        <v>2614.7069999999994</v>
      </c>
      <c r="K59" s="220">
        <f>I59/$I$60</f>
        <v>5.9601406146200702E-3</v>
      </c>
      <c r="L59" s="221">
        <f>J59/$J$60</f>
        <v>7.5088388793638624E-3</v>
      </c>
      <c r="M59" s="55">
        <f>(J59-I59)/I59</f>
        <v>0.22633851204783986</v>
      </c>
      <c r="O59" s="240">
        <f t="shared" si="28"/>
        <v>2.2790143092757491</v>
      </c>
      <c r="P59" s="241">
        <f t="shared" si="29"/>
        <v>1.8687210369383556</v>
      </c>
      <c r="Q59" s="55">
        <f>(P59-O59)/O59</f>
        <v>-0.18003102072131402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1241335.1900000013</v>
      </c>
      <c r="D60" s="226">
        <f>D48+D49+D50+D53+D57+D58+D59</f>
        <v>1273576.6000000013</v>
      </c>
      <c r="E60" s="222">
        <f>E48+E49+E50+E53+E57+E58+E59</f>
        <v>1</v>
      </c>
      <c r="F60" s="223">
        <f>F48+F49+F50+F53+F57+F58+F59</f>
        <v>0.99999999999999989</v>
      </c>
      <c r="G60" s="55">
        <f>(D60-C60)/C60</f>
        <v>2.5973170066982378E-2</v>
      </c>
      <c r="H60" s="1"/>
      <c r="I60" s="213">
        <f>I48+I49+I50+I53+I57+I58+I59</f>
        <v>357730.65399999992</v>
      </c>
      <c r="J60" s="226">
        <f>J48+J49+J50+J53+J57+J58+J59</f>
        <v>348217.22</v>
      </c>
      <c r="K60" s="222">
        <f>K48+K49+K50+K53+K57+K58+K59</f>
        <v>0.99999999999999989</v>
      </c>
      <c r="L60" s="223">
        <f>L48+L49+L50+L53+L57+L58+L59</f>
        <v>1.0000000000000002</v>
      </c>
      <c r="M60" s="55">
        <f>(J60-I60)/I60</f>
        <v>-2.6593846218166007E-2</v>
      </c>
      <c r="N60" s="1"/>
      <c r="O60" s="24">
        <f t="shared" si="28"/>
        <v>2.8818215811637433</v>
      </c>
      <c r="P60" s="242">
        <f t="shared" si="29"/>
        <v>2.7341678545287311</v>
      </c>
      <c r="Q60" s="55">
        <f>(P60-O60)/O60</f>
        <v>-5.1236248489535688E-2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opLeftCell="A46" zoomScaleNormal="100" workbookViewId="0">
      <selection activeCell="S43" sqref="S43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181</v>
      </c>
    </row>
    <row r="3" spans="1:20" ht="8.25" customHeight="1" thickBot="1" x14ac:dyDescent="0.3">
      <c r="Q3" s="10"/>
    </row>
    <row r="4" spans="1:20" x14ac:dyDescent="0.25">
      <c r="A4" s="352" t="s">
        <v>3</v>
      </c>
      <c r="B4" s="335"/>
      <c r="C4" s="371" t="s">
        <v>1</v>
      </c>
      <c r="D4" s="369"/>
      <c r="E4" s="364" t="s">
        <v>104</v>
      </c>
      <c r="F4" s="364"/>
      <c r="G4" s="130" t="s">
        <v>0</v>
      </c>
      <c r="I4" s="365">
        <v>1000</v>
      </c>
      <c r="J4" s="364"/>
      <c r="K4" s="374" t="s">
        <v>104</v>
      </c>
      <c r="L4" s="375"/>
      <c r="M4" s="130" t="s">
        <v>0</v>
      </c>
      <c r="O4" s="363" t="s">
        <v>22</v>
      </c>
      <c r="P4" s="364"/>
      <c r="Q4" s="130" t="s">
        <v>0</v>
      </c>
    </row>
    <row r="5" spans="1:20" x14ac:dyDescent="0.25">
      <c r="A5" s="370"/>
      <c r="B5" s="336"/>
      <c r="C5" s="372" t="s">
        <v>65</v>
      </c>
      <c r="D5" s="362"/>
      <c r="E5" s="366" t="str">
        <f>C5</f>
        <v>ago</v>
      </c>
      <c r="F5" s="366"/>
      <c r="G5" s="131" t="s">
        <v>150</v>
      </c>
      <c r="I5" s="361" t="str">
        <f>C5</f>
        <v>ago</v>
      </c>
      <c r="J5" s="366"/>
      <c r="K5" s="367" t="str">
        <f>C5</f>
        <v>ago</v>
      </c>
      <c r="L5" s="368"/>
      <c r="M5" s="131" t="str">
        <f>G5</f>
        <v>2025 /2024</v>
      </c>
      <c r="O5" s="361" t="str">
        <f>C5</f>
        <v>ago</v>
      </c>
      <c r="P5" s="362"/>
      <c r="Q5" s="131" t="str">
        <f>G5</f>
        <v>2025 /2024</v>
      </c>
    </row>
    <row r="6" spans="1:20" ht="19.5" customHeight="1" x14ac:dyDescent="0.25">
      <c r="A6" s="370"/>
      <c r="B6" s="336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116351.09000000005</v>
      </c>
      <c r="D7" s="210">
        <f>D8+D9</f>
        <v>107056.99000000006</v>
      </c>
      <c r="E7" s="216">
        <f t="shared" ref="E7:E19" si="0">C7/$C$20</f>
        <v>0.44378725217708326</v>
      </c>
      <c r="F7" s="217">
        <f t="shared" ref="F7:F19" si="1">D7/$D$20</f>
        <v>0.4332312962526666</v>
      </c>
      <c r="G7" s="53">
        <f t="shared" ref="G7:G20" si="2">(D7-C7)/C7</f>
        <v>-7.9879784538331236E-2</v>
      </c>
      <c r="I7" s="224">
        <f>I8+I9</f>
        <v>34768.618000000002</v>
      </c>
      <c r="J7" s="225">
        <f>J8+J9</f>
        <v>30823.390999999996</v>
      </c>
      <c r="K7" s="229">
        <f t="shared" ref="K7:K19" si="3">I7/$I$20</f>
        <v>0.50423774503110663</v>
      </c>
      <c r="L7" s="230">
        <f t="shared" ref="L7:L19" si="4">J7/$J$20</f>
        <v>0.47878626154517617</v>
      </c>
      <c r="M7" s="53">
        <f t="shared" ref="M7:M20" si="5">(J7-I7)/I7</f>
        <v>-0.11347091794100088</v>
      </c>
      <c r="O7" s="63">
        <f t="shared" ref="O7:O20" si="6">(I7/C7)*10</f>
        <v>2.9882503034565455</v>
      </c>
      <c r="P7" s="237">
        <f t="shared" ref="P7:P20" si="7">(J7/D7)*10</f>
        <v>2.8791572600724136</v>
      </c>
      <c r="Q7" s="53">
        <f t="shared" ref="Q7:Q20" si="8">(P7-O7)/O7</f>
        <v>-3.6507331148914364E-2</v>
      </c>
    </row>
    <row r="8" spans="1:20" ht="20.100000000000001" customHeight="1" x14ac:dyDescent="0.25">
      <c r="A8" s="8" t="s">
        <v>4</v>
      </c>
      <c r="C8" s="19">
        <v>55022.210000000036</v>
      </c>
      <c r="D8" s="140">
        <v>55869.050000000017</v>
      </c>
      <c r="E8" s="214">
        <f t="shared" si="0"/>
        <v>0.2098661506704444</v>
      </c>
      <c r="F8" s="215">
        <f t="shared" si="1"/>
        <v>0.22608725457258827</v>
      </c>
      <c r="G8" s="52">
        <f t="shared" si="2"/>
        <v>1.5390875793611005E-2</v>
      </c>
      <c r="I8" s="19">
        <v>19297.333999999999</v>
      </c>
      <c r="J8" s="140">
        <v>18167.138999999999</v>
      </c>
      <c r="K8" s="227">
        <f t="shared" si="3"/>
        <v>0.27986284014142021</v>
      </c>
      <c r="L8" s="228">
        <f t="shared" si="4"/>
        <v>0.28219401832788515</v>
      </c>
      <c r="M8" s="52">
        <f t="shared" si="5"/>
        <v>-5.8567416618274824E-2</v>
      </c>
      <c r="O8" s="27">
        <f t="shared" si="6"/>
        <v>3.5071899147635084</v>
      </c>
      <c r="P8" s="143">
        <f t="shared" si="7"/>
        <v>3.2517358000538747</v>
      </c>
      <c r="Q8" s="52">
        <f t="shared" si="8"/>
        <v>-7.2837263141724978E-2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61328.880000000019</v>
      </c>
      <c r="D9" s="140">
        <v>51187.940000000046</v>
      </c>
      <c r="E9" s="214">
        <f t="shared" si="0"/>
        <v>0.23392110150663886</v>
      </c>
      <c r="F9" s="215">
        <f t="shared" si="1"/>
        <v>0.20714404168007833</v>
      </c>
      <c r="G9" s="52">
        <f t="shared" si="2"/>
        <v>-0.16535341913956311</v>
      </c>
      <c r="I9" s="19">
        <v>15471.284000000003</v>
      </c>
      <c r="J9" s="140">
        <v>12656.251999999995</v>
      </c>
      <c r="K9" s="227">
        <f t="shared" si="3"/>
        <v>0.22437490488968648</v>
      </c>
      <c r="L9" s="228">
        <f t="shared" si="4"/>
        <v>0.19659224321729096</v>
      </c>
      <c r="M9" s="52">
        <f t="shared" si="5"/>
        <v>-0.18195206034612305</v>
      </c>
      <c r="O9" s="27">
        <f t="shared" si="6"/>
        <v>2.5226751246720958</v>
      </c>
      <c r="P9" s="143">
        <f t="shared" si="7"/>
        <v>2.4725066099553885</v>
      </c>
      <c r="Q9" s="52">
        <f t="shared" si="8"/>
        <v>-1.9887029537038897E-2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104599.81000000006</v>
      </c>
      <c r="D10" s="210">
        <f>D11+D12</f>
        <v>99828.329999999987</v>
      </c>
      <c r="E10" s="216">
        <f t="shared" si="0"/>
        <v>0.39896542660790713</v>
      </c>
      <c r="F10" s="217">
        <f t="shared" si="1"/>
        <v>0.40397882294877646</v>
      </c>
      <c r="G10" s="53">
        <f t="shared" si="2"/>
        <v>-4.561652645449419E-2</v>
      </c>
      <c r="I10" s="224">
        <f>I11+I12</f>
        <v>11825.730999999994</v>
      </c>
      <c r="J10" s="225">
        <f>J11+J12</f>
        <v>11719.662</v>
      </c>
      <c r="K10" s="229">
        <f t="shared" si="3"/>
        <v>0.17150465781482746</v>
      </c>
      <c r="L10" s="230">
        <f t="shared" si="4"/>
        <v>0.1820439923548017</v>
      </c>
      <c r="M10" s="53">
        <f t="shared" si="5"/>
        <v>-8.9693398234742608E-3</v>
      </c>
      <c r="O10" s="63">
        <f t="shared" si="6"/>
        <v>1.1305690708233589</v>
      </c>
      <c r="P10" s="237">
        <f t="shared" si="7"/>
        <v>1.173981574168375</v>
      </c>
      <c r="Q10" s="53">
        <f t="shared" si="8"/>
        <v>3.8398806818056783E-2</v>
      </c>
      <c r="T10" s="2"/>
    </row>
    <row r="11" spans="1:20" ht="20.100000000000001" customHeight="1" x14ac:dyDescent="0.25">
      <c r="A11" s="8"/>
      <c r="B11" t="s">
        <v>6</v>
      </c>
      <c r="C11" s="19">
        <v>102306.45000000006</v>
      </c>
      <c r="D11" s="140">
        <v>98493.729999999981</v>
      </c>
      <c r="E11" s="214">
        <f t="shared" si="0"/>
        <v>0.3902180746694523</v>
      </c>
      <c r="F11" s="215">
        <f t="shared" si="1"/>
        <v>0.39857805007090263</v>
      </c>
      <c r="G11" s="52">
        <f t="shared" si="2"/>
        <v>-3.7267640505560223E-2</v>
      </c>
      <c r="I11" s="19">
        <v>11401.794999999995</v>
      </c>
      <c r="J11" s="140">
        <v>11400.197</v>
      </c>
      <c r="K11" s="227">
        <f t="shared" si="3"/>
        <v>0.16535645449315656</v>
      </c>
      <c r="L11" s="228">
        <f t="shared" si="4"/>
        <v>0.17708167483936252</v>
      </c>
      <c r="M11" s="52">
        <f t="shared" si="5"/>
        <v>-1.4015337058721896E-4</v>
      </c>
      <c r="O11" s="27">
        <f t="shared" si="6"/>
        <v>1.1144746983205838</v>
      </c>
      <c r="P11" s="143">
        <f t="shared" si="7"/>
        <v>1.1574540836254248</v>
      </c>
      <c r="Q11" s="52">
        <f t="shared" si="8"/>
        <v>3.8564702607970562E-2</v>
      </c>
    </row>
    <row r="12" spans="1:20" ht="20.100000000000001" customHeight="1" x14ac:dyDescent="0.25">
      <c r="A12" s="8"/>
      <c r="B12" t="s">
        <v>39</v>
      </c>
      <c r="C12" s="19">
        <v>2293.3599999999997</v>
      </c>
      <c r="D12" s="140">
        <v>1334.6</v>
      </c>
      <c r="E12" s="218">
        <f t="shared" si="0"/>
        <v>8.7473519384548525E-3</v>
      </c>
      <c r="F12" s="219">
        <f t="shared" si="1"/>
        <v>5.4007728778738169E-3</v>
      </c>
      <c r="G12" s="52">
        <f t="shared" si="2"/>
        <v>-0.41805909233613558</v>
      </c>
      <c r="I12" s="19">
        <v>423.93599999999986</v>
      </c>
      <c r="J12" s="140">
        <v>319.46500000000015</v>
      </c>
      <c r="K12" s="231">
        <f t="shared" si="3"/>
        <v>6.1482033216709144E-3</v>
      </c>
      <c r="L12" s="232">
        <f t="shared" si="4"/>
        <v>4.9623175154391609E-3</v>
      </c>
      <c r="M12" s="52">
        <f t="shared" si="5"/>
        <v>-0.24643106506642454</v>
      </c>
      <c r="O12" s="27">
        <f t="shared" si="6"/>
        <v>1.8485366449227332</v>
      </c>
      <c r="P12" s="143">
        <f t="shared" si="7"/>
        <v>2.39371347220141</v>
      </c>
      <c r="Q12" s="52">
        <f t="shared" si="8"/>
        <v>0.29492346217538173</v>
      </c>
    </row>
    <row r="13" spans="1:20" ht="20.100000000000001" customHeight="1" x14ac:dyDescent="0.25">
      <c r="A13" s="23" t="s">
        <v>128</v>
      </c>
      <c r="B13" s="15"/>
      <c r="C13" s="310">
        <f>SUM(C14:C16)</f>
        <v>38341.199999999997</v>
      </c>
      <c r="D13" s="309">
        <f>SUM(D14:D16)</f>
        <v>35712.35</v>
      </c>
      <c r="E13" s="216">
        <f t="shared" si="0"/>
        <v>0.14624130975628999</v>
      </c>
      <c r="F13" s="217">
        <f t="shared" si="1"/>
        <v>0.14451842595919154</v>
      </c>
      <c r="G13" s="53">
        <f t="shared" si="2"/>
        <v>-6.8564624998695881E-2</v>
      </c>
      <c r="I13" s="224">
        <f>SUM(I14:I16)</f>
        <v>21233.257000000001</v>
      </c>
      <c r="J13" s="225">
        <f>SUM(J14:J16)</f>
        <v>20374.222999999998</v>
      </c>
      <c r="K13" s="229">
        <f t="shared" si="3"/>
        <v>0.30793888987321733</v>
      </c>
      <c r="L13" s="230">
        <f t="shared" si="4"/>
        <v>0.31647712161383362</v>
      </c>
      <c r="M13" s="53">
        <f t="shared" si="5"/>
        <v>-4.0457005724557626E-2</v>
      </c>
      <c r="O13" s="63">
        <f t="shared" si="6"/>
        <v>5.537974033154935</v>
      </c>
      <c r="P13" s="237">
        <f t="shared" si="7"/>
        <v>5.7050916559677534</v>
      </c>
      <c r="Q13" s="53">
        <f t="shared" si="8"/>
        <v>3.0176671434772501E-2</v>
      </c>
    </row>
    <row r="14" spans="1:20" ht="20.100000000000001" customHeight="1" x14ac:dyDescent="0.25">
      <c r="A14" s="8"/>
      <c r="B14" s="3" t="s">
        <v>7</v>
      </c>
      <c r="C14" s="31">
        <v>36418.9</v>
      </c>
      <c r="D14" s="141">
        <v>34463.730000000003</v>
      </c>
      <c r="E14" s="214">
        <f t="shared" si="0"/>
        <v>0.13890925781883065</v>
      </c>
      <c r="F14" s="215">
        <f t="shared" si="1"/>
        <v>0.13946559137896467</v>
      </c>
      <c r="G14" s="52">
        <f t="shared" si="2"/>
        <v>-5.3685586330174666E-2</v>
      </c>
      <c r="I14" s="31">
        <v>20287.786000000004</v>
      </c>
      <c r="J14" s="141">
        <v>19382.730999999996</v>
      </c>
      <c r="K14" s="227">
        <f t="shared" si="3"/>
        <v>0.29422703727578864</v>
      </c>
      <c r="L14" s="228">
        <f t="shared" si="4"/>
        <v>0.30107606635576839</v>
      </c>
      <c r="M14" s="52">
        <f t="shared" si="5"/>
        <v>-4.4610831364250758E-2</v>
      </c>
      <c r="O14" s="27">
        <f t="shared" si="6"/>
        <v>5.5706751164917119</v>
      </c>
      <c r="P14" s="143">
        <f t="shared" si="7"/>
        <v>5.6240955346388777</v>
      </c>
      <c r="Q14" s="52">
        <f t="shared" si="8"/>
        <v>9.58957703151944E-3</v>
      </c>
      <c r="S14" s="119"/>
    </row>
    <row r="15" spans="1:20" ht="20.100000000000001" customHeight="1" x14ac:dyDescent="0.25">
      <c r="A15" s="8"/>
      <c r="B15" s="3" t="s">
        <v>8</v>
      </c>
      <c r="C15" s="31">
        <v>1414.4099999999999</v>
      </c>
      <c r="D15" s="141">
        <v>795.30999999999983</v>
      </c>
      <c r="E15" s="214">
        <f t="shared" si="0"/>
        <v>5.3948538630088291E-3</v>
      </c>
      <c r="F15" s="215">
        <f t="shared" si="1"/>
        <v>3.2184090195577887E-3</v>
      </c>
      <c r="G15" s="52">
        <f t="shared" si="2"/>
        <v>-0.43770900941028423</v>
      </c>
      <c r="I15" s="31">
        <v>783.96200000000022</v>
      </c>
      <c r="J15" s="141">
        <v>794.25299999999993</v>
      </c>
      <c r="K15" s="227">
        <f t="shared" si="3"/>
        <v>1.1369541092202069E-2</v>
      </c>
      <c r="L15" s="228">
        <f t="shared" si="4"/>
        <v>1.2337300091058795E-2</v>
      </c>
      <c r="M15" s="52">
        <f t="shared" si="5"/>
        <v>1.3126911763580008E-2</v>
      </c>
      <c r="O15" s="27">
        <f t="shared" si="6"/>
        <v>5.5426785726910888</v>
      </c>
      <c r="P15" s="143">
        <f t="shared" si="7"/>
        <v>9.9867095849417211</v>
      </c>
      <c r="Q15" s="52">
        <f t="shared" si="8"/>
        <v>0.8017840028008264</v>
      </c>
    </row>
    <row r="16" spans="1:20" ht="20.100000000000001" customHeight="1" x14ac:dyDescent="0.25">
      <c r="A16" s="32"/>
      <c r="B16" s="33" t="s">
        <v>9</v>
      </c>
      <c r="C16" s="211">
        <v>507.88999999999987</v>
      </c>
      <c r="D16" s="212">
        <v>453.30999999999989</v>
      </c>
      <c r="E16" s="218">
        <f t="shared" si="0"/>
        <v>1.9371980744505156E-3</v>
      </c>
      <c r="F16" s="219">
        <f t="shared" si="1"/>
        <v>1.834425560669099E-3</v>
      </c>
      <c r="G16" s="52">
        <f t="shared" si="2"/>
        <v>-0.10746421469215775</v>
      </c>
      <c r="I16" s="211">
        <v>161.50899999999996</v>
      </c>
      <c r="J16" s="212">
        <v>197.239</v>
      </c>
      <c r="K16" s="231">
        <f t="shared" si="3"/>
        <v>2.3423115052266094E-3</v>
      </c>
      <c r="L16" s="232">
        <f t="shared" si="4"/>
        <v>3.0637551670064148E-3</v>
      </c>
      <c r="M16" s="52">
        <f t="shared" si="5"/>
        <v>0.22122606170553999</v>
      </c>
      <c r="O16" s="27">
        <f t="shared" si="6"/>
        <v>3.179999606213944</v>
      </c>
      <c r="P16" s="143">
        <f t="shared" si="7"/>
        <v>4.3510842469833015</v>
      </c>
      <c r="Q16" s="52">
        <f t="shared" si="8"/>
        <v>0.36826565590793642</v>
      </c>
    </row>
    <row r="17" spans="1:17" ht="20.100000000000001" customHeight="1" x14ac:dyDescent="0.25">
      <c r="A17" s="8" t="s">
        <v>129</v>
      </c>
      <c r="B17" s="3"/>
      <c r="C17" s="19">
        <v>27.779999999999998</v>
      </c>
      <c r="D17" s="140">
        <v>138.46000000000004</v>
      </c>
      <c r="E17" s="214">
        <f t="shared" si="0"/>
        <v>1.0595869678126234E-4</v>
      </c>
      <c r="F17" s="215">
        <f t="shared" si="1"/>
        <v>5.6031096408692418E-4</v>
      </c>
      <c r="G17" s="54">
        <f t="shared" si="2"/>
        <v>3.9841612670986337</v>
      </c>
      <c r="I17" s="31">
        <v>24.873999999999999</v>
      </c>
      <c r="J17" s="141">
        <v>147.87800000000001</v>
      </c>
      <c r="K17" s="227">
        <f t="shared" si="3"/>
        <v>3.6073937911204135E-4</v>
      </c>
      <c r="L17" s="228">
        <f t="shared" si="4"/>
        <v>2.2970202981488176E-3</v>
      </c>
      <c r="M17" s="54">
        <f t="shared" si="5"/>
        <v>4.945083219425908</v>
      </c>
      <c r="O17" s="238">
        <f t="shared" si="6"/>
        <v>8.9539236861051119</v>
      </c>
      <c r="P17" s="239">
        <f t="shared" si="7"/>
        <v>10.680196446627184</v>
      </c>
      <c r="Q17" s="54">
        <f t="shared" si="8"/>
        <v>0.19279511653655687</v>
      </c>
    </row>
    <row r="18" spans="1:17" ht="20.100000000000001" customHeight="1" x14ac:dyDescent="0.25">
      <c r="A18" s="8" t="s">
        <v>10</v>
      </c>
      <c r="C18" s="19">
        <v>1213.3699999999997</v>
      </c>
      <c r="D18" s="140">
        <v>1887.8899999999996</v>
      </c>
      <c r="E18" s="214">
        <f t="shared" si="0"/>
        <v>4.6280454972455103E-3</v>
      </c>
      <c r="F18" s="215">
        <f t="shared" si="1"/>
        <v>7.6397910298285623E-3</v>
      </c>
      <c r="G18" s="52">
        <f t="shared" si="2"/>
        <v>0.55590627755754651</v>
      </c>
      <c r="I18" s="19">
        <v>720.65100000000041</v>
      </c>
      <c r="J18" s="140">
        <v>965.47499999999957</v>
      </c>
      <c r="K18" s="227">
        <f t="shared" si="3"/>
        <v>1.045136263956227E-2</v>
      </c>
      <c r="L18" s="228">
        <f t="shared" si="4"/>
        <v>1.4996927686033274E-2</v>
      </c>
      <c r="M18" s="52">
        <f t="shared" si="5"/>
        <v>0.33972616425981372</v>
      </c>
      <c r="O18" s="27">
        <f t="shared" si="6"/>
        <v>5.9392518357961768</v>
      </c>
      <c r="P18" s="143">
        <f t="shared" si="7"/>
        <v>5.1140426613838716</v>
      </c>
      <c r="Q18" s="52">
        <f t="shared" si="8"/>
        <v>-0.13894160362736716</v>
      </c>
    </row>
    <row r="19" spans="1:17" ht="20.100000000000001" customHeight="1" thickBot="1" x14ac:dyDescent="0.3">
      <c r="A19" s="8" t="s">
        <v>11</v>
      </c>
      <c r="B19" s="10"/>
      <c r="C19" s="21">
        <v>1644.3800000000003</v>
      </c>
      <c r="D19" s="142">
        <v>2488.7600000000011</v>
      </c>
      <c r="E19" s="220">
        <f t="shared" si="0"/>
        <v>6.2720072646930249E-3</v>
      </c>
      <c r="F19" s="221">
        <f t="shared" si="1"/>
        <v>1.0071352845449759E-2</v>
      </c>
      <c r="G19" s="55">
        <f t="shared" si="2"/>
        <v>0.51349444775538533</v>
      </c>
      <c r="I19" s="21">
        <v>379.69600000000008</v>
      </c>
      <c r="J19" s="142">
        <v>347.55699999999996</v>
      </c>
      <c r="K19" s="233">
        <f t="shared" si="3"/>
        <v>5.5066052621743867E-3</v>
      </c>
      <c r="L19" s="234">
        <f t="shared" si="4"/>
        <v>5.3986765020064406E-3</v>
      </c>
      <c r="M19" s="55">
        <f t="shared" si="5"/>
        <v>-8.4644031014285415E-2</v>
      </c>
      <c r="O19" s="240">
        <f t="shared" si="6"/>
        <v>2.3090526520633916</v>
      </c>
      <c r="P19" s="241">
        <f t="shared" si="7"/>
        <v>1.3965066940966577</v>
      </c>
      <c r="Q19" s="55">
        <f t="shared" si="8"/>
        <v>-0.39520361614590038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262177.63000000006</v>
      </c>
      <c r="D20" s="145">
        <f>D8+D9+D10+D13+D17+D18+D19</f>
        <v>247112.78000000009</v>
      </c>
      <c r="E20" s="222">
        <f>E8+E9+E10+E13+E17+E18+E19</f>
        <v>1.0000000000000002</v>
      </c>
      <c r="F20" s="223">
        <f>F8+F9+F10+F13+F17+F18+F19</f>
        <v>0.99999999999999989</v>
      </c>
      <c r="G20" s="55">
        <f t="shared" si="2"/>
        <v>-5.7460470597739302E-2</v>
      </c>
      <c r="H20" s="1"/>
      <c r="I20" s="213">
        <f>I8+I9+I10+I13+I17+I18+I19</f>
        <v>68952.82699999999</v>
      </c>
      <c r="J20" s="226">
        <f>J8+J9+J10+J13+J17+J18+J19</f>
        <v>64378.185999999994</v>
      </c>
      <c r="K20" s="235">
        <f>K8+K9+K10+K13+K17+K18+K19</f>
        <v>1</v>
      </c>
      <c r="L20" s="236">
        <f>L8+L9+L10+L13+L17+L18+L19</f>
        <v>1</v>
      </c>
      <c r="M20" s="55">
        <f t="shared" si="5"/>
        <v>-6.6344502452379453E-2</v>
      </c>
      <c r="N20" s="1"/>
      <c r="O20" s="24">
        <f t="shared" si="6"/>
        <v>2.6300042074527856</v>
      </c>
      <c r="P20" s="242">
        <f t="shared" si="7"/>
        <v>2.6052147525514453</v>
      </c>
      <c r="Q20" s="55">
        <f t="shared" si="8"/>
        <v>-9.4256331724082796E-3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2" t="s">
        <v>2</v>
      </c>
      <c r="B24" s="335"/>
      <c r="C24" s="371" t="s">
        <v>1</v>
      </c>
      <c r="D24" s="369"/>
      <c r="E24" s="364" t="s">
        <v>105</v>
      </c>
      <c r="F24" s="364"/>
      <c r="G24" s="130" t="s">
        <v>0</v>
      </c>
      <c r="I24" s="365">
        <v>1000</v>
      </c>
      <c r="J24" s="369"/>
      <c r="K24" s="364" t="s">
        <v>105</v>
      </c>
      <c r="L24" s="364"/>
      <c r="M24" s="130" t="s">
        <v>0</v>
      </c>
      <c r="O24" s="363" t="s">
        <v>22</v>
      </c>
      <c r="P24" s="364"/>
      <c r="Q24" s="130" t="s">
        <v>0</v>
      </c>
    </row>
    <row r="25" spans="1:17" ht="15" customHeight="1" x14ac:dyDescent="0.25">
      <c r="A25" s="370"/>
      <c r="B25" s="336"/>
      <c r="C25" s="372" t="str">
        <f>C5</f>
        <v>ago</v>
      </c>
      <c r="D25" s="362"/>
      <c r="E25" s="366" t="str">
        <f>C5</f>
        <v>ago</v>
      </c>
      <c r="F25" s="366"/>
      <c r="G25" s="131" t="str">
        <f>G5</f>
        <v>2025 /2024</v>
      </c>
      <c r="I25" s="361" t="str">
        <f>C5</f>
        <v>ago</v>
      </c>
      <c r="J25" s="362"/>
      <c r="K25" s="373" t="str">
        <f>C5</f>
        <v>ago</v>
      </c>
      <c r="L25" s="368"/>
      <c r="M25" s="131" t="str">
        <f>G5</f>
        <v>2025 /2024</v>
      </c>
      <c r="O25" s="361" t="str">
        <f>C5</f>
        <v>ago</v>
      </c>
      <c r="P25" s="362"/>
      <c r="Q25" s="131" t="str">
        <f>G5</f>
        <v>2025 /2024</v>
      </c>
    </row>
    <row r="26" spans="1:17" ht="19.5" customHeight="1" x14ac:dyDescent="0.25">
      <c r="A26" s="370"/>
      <c r="B26" s="336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35066.36</v>
      </c>
      <c r="D27" s="210">
        <f>D28+D29</f>
        <v>30307.96</v>
      </c>
      <c r="E27" s="216">
        <f t="shared" ref="E27:E40" si="9">C27/$C$40</f>
        <v>0.34157357568904795</v>
      </c>
      <c r="F27" s="217">
        <f t="shared" ref="F27:F40" si="10">D27/$D$40</f>
        <v>0.35959276789032152</v>
      </c>
      <c r="G27" s="53">
        <f t="shared" ref="G27:G40" si="11">(D27-C27)/C27</f>
        <v>-0.13569700419433331</v>
      </c>
      <c r="I27" s="78">
        <f>I28+I29</f>
        <v>8908.2699999999986</v>
      </c>
      <c r="J27" s="210">
        <f>J28+J29</f>
        <v>7556.3450000000012</v>
      </c>
      <c r="K27" s="216">
        <f t="shared" ref="K27:K39" si="12">I27/$I$40</f>
        <v>0.35127940219641551</v>
      </c>
      <c r="L27" s="217">
        <f t="shared" ref="L27:L39" si="13">J27/$J$40</f>
        <v>0.32863039879409112</v>
      </c>
      <c r="M27" s="53">
        <f t="shared" ref="M27:M40" si="14">(J27-I27)/I27</f>
        <v>-0.15176066733495927</v>
      </c>
      <c r="O27" s="63">
        <f t="shared" ref="O27:O40" si="15">(I27/C27)*10</f>
        <v>2.5404033951627709</v>
      </c>
      <c r="P27" s="237">
        <f t="shared" ref="P27:P40" si="16">(J27/D27)*10</f>
        <v>2.4931882581341673</v>
      </c>
      <c r="Q27" s="53">
        <f t="shared" ref="Q27:Q40" si="17">(P27-O27)/O27</f>
        <v>-1.8585684902841335E-2</v>
      </c>
    </row>
    <row r="28" spans="1:17" ht="20.100000000000001" customHeight="1" x14ac:dyDescent="0.25">
      <c r="A28" s="8" t="s">
        <v>4</v>
      </c>
      <c r="C28" s="19">
        <v>17474.579999999998</v>
      </c>
      <c r="D28" s="140">
        <v>16532.04</v>
      </c>
      <c r="E28" s="214">
        <f t="shared" si="9"/>
        <v>0.1702159783411886</v>
      </c>
      <c r="F28" s="215">
        <f t="shared" si="10"/>
        <v>0.19614655761963232</v>
      </c>
      <c r="G28" s="52">
        <f t="shared" si="11"/>
        <v>-5.3937777045285053E-2</v>
      </c>
      <c r="I28" s="19">
        <v>4670.7309999999998</v>
      </c>
      <c r="J28" s="140">
        <v>4336.8850000000002</v>
      </c>
      <c r="K28" s="214">
        <f t="shared" si="12"/>
        <v>0.18418072122873086</v>
      </c>
      <c r="L28" s="215">
        <f t="shared" si="13"/>
        <v>0.18861397237343075</v>
      </c>
      <c r="M28" s="52">
        <f t="shared" si="14"/>
        <v>-7.1476177925896306E-2</v>
      </c>
      <c r="O28" s="27">
        <f t="shared" si="15"/>
        <v>2.6728716798915912</v>
      </c>
      <c r="P28" s="143">
        <f t="shared" si="16"/>
        <v>2.6233211388310211</v>
      </c>
      <c r="Q28" s="52">
        <f t="shared" si="17"/>
        <v>-1.8538316460661449E-2</v>
      </c>
    </row>
    <row r="29" spans="1:17" ht="20.100000000000001" customHeight="1" x14ac:dyDescent="0.25">
      <c r="A29" s="8" t="s">
        <v>5</v>
      </c>
      <c r="C29" s="19">
        <v>17591.780000000002</v>
      </c>
      <c r="D29" s="140">
        <v>13775.919999999998</v>
      </c>
      <c r="E29" s="214">
        <f t="shared" si="9"/>
        <v>0.17135759734785933</v>
      </c>
      <c r="F29" s="215">
        <f t="shared" si="10"/>
        <v>0.1634462102706892</v>
      </c>
      <c r="G29" s="52">
        <f t="shared" si="11"/>
        <v>-0.21691153481910322</v>
      </c>
      <c r="I29" s="19">
        <v>4237.5389999999989</v>
      </c>
      <c r="J29" s="140">
        <v>3219.4600000000009</v>
      </c>
      <c r="K29" s="214">
        <f t="shared" si="12"/>
        <v>0.16709868096768468</v>
      </c>
      <c r="L29" s="215">
        <f t="shared" si="13"/>
        <v>0.14001642642066034</v>
      </c>
      <c r="M29" s="52">
        <f t="shared" si="14"/>
        <v>-0.24025242009572023</v>
      </c>
      <c r="O29" s="27">
        <f t="shared" si="15"/>
        <v>2.4088176409664048</v>
      </c>
      <c r="P29" s="143">
        <f t="shared" si="16"/>
        <v>2.3370199594655032</v>
      </c>
      <c r="Q29" s="52">
        <f t="shared" si="17"/>
        <v>-2.9806192166583749E-2</v>
      </c>
    </row>
    <row r="30" spans="1:17" ht="20.100000000000001" customHeight="1" x14ac:dyDescent="0.25">
      <c r="A30" s="23" t="s">
        <v>38</v>
      </c>
      <c r="B30" s="15"/>
      <c r="C30" s="78">
        <f>C31+C32</f>
        <v>38762.330000000009</v>
      </c>
      <c r="D30" s="210">
        <f>D31+D32</f>
        <v>27178.240000000002</v>
      </c>
      <c r="E30" s="216">
        <f t="shared" si="9"/>
        <v>0.37757519343721035</v>
      </c>
      <c r="F30" s="217">
        <f t="shared" si="10"/>
        <v>0.32245979432424526</v>
      </c>
      <c r="G30" s="53">
        <f t="shared" si="11"/>
        <v>-0.29884916618789442</v>
      </c>
      <c r="I30" s="78">
        <f>I31+I32</f>
        <v>3979.5950000000007</v>
      </c>
      <c r="J30" s="210">
        <f>J31+J32</f>
        <v>3402.3689999999992</v>
      </c>
      <c r="K30" s="216">
        <f t="shared" si="12"/>
        <v>0.15692718705021791</v>
      </c>
      <c r="L30" s="217">
        <f t="shared" si="13"/>
        <v>0.14797125876526979</v>
      </c>
      <c r="M30" s="53">
        <f t="shared" si="14"/>
        <v>-0.14504641804002702</v>
      </c>
      <c r="O30" s="63">
        <f t="shared" si="15"/>
        <v>1.0266655797007043</v>
      </c>
      <c r="P30" s="237">
        <f t="shared" si="16"/>
        <v>1.2518724538454289</v>
      </c>
      <c r="Q30" s="53">
        <f t="shared" si="17"/>
        <v>0.21935757718728371</v>
      </c>
    </row>
    <row r="31" spans="1:17" ht="20.100000000000001" customHeight="1" x14ac:dyDescent="0.25">
      <c r="A31" s="8"/>
      <c r="B31" t="s">
        <v>6</v>
      </c>
      <c r="C31" s="31">
        <v>38293.450000000012</v>
      </c>
      <c r="D31" s="141">
        <v>26479.420000000002</v>
      </c>
      <c r="E31" s="214">
        <f t="shared" si="9"/>
        <v>0.37300793814840705</v>
      </c>
      <c r="F31" s="215">
        <f t="shared" si="10"/>
        <v>0.31416855274754019</v>
      </c>
      <c r="G31" s="52">
        <f t="shared" si="11"/>
        <v>-0.30851307469031924</v>
      </c>
      <c r="I31" s="31">
        <v>3887.1280000000006</v>
      </c>
      <c r="J31" s="141">
        <v>3268.6409999999992</v>
      </c>
      <c r="K31" s="214">
        <f t="shared" si="12"/>
        <v>0.15328094008162627</v>
      </c>
      <c r="L31" s="215">
        <f t="shared" si="13"/>
        <v>0.14215534035895877</v>
      </c>
      <c r="M31" s="52">
        <f t="shared" si="14"/>
        <v>-0.15911156000008267</v>
      </c>
      <c r="O31" s="27">
        <f t="shared" si="15"/>
        <v>1.0150895257544044</v>
      </c>
      <c r="P31" s="143">
        <f t="shared" si="16"/>
        <v>1.2344080799352852</v>
      </c>
      <c r="Q31" s="52">
        <f t="shared" si="17"/>
        <v>0.21605833635007268</v>
      </c>
    </row>
    <row r="32" spans="1:17" ht="20.100000000000001" customHeight="1" x14ac:dyDescent="0.25">
      <c r="A32" s="8"/>
      <c r="B32" t="s">
        <v>39</v>
      </c>
      <c r="C32" s="31">
        <v>468.88000000000005</v>
      </c>
      <c r="D32" s="141">
        <v>698.81999999999982</v>
      </c>
      <c r="E32" s="218">
        <f t="shared" si="9"/>
        <v>4.5672552888033086E-3</v>
      </c>
      <c r="F32" s="219">
        <f t="shared" si="10"/>
        <v>8.2912415767050773E-3</v>
      </c>
      <c r="G32" s="52">
        <f t="shared" si="11"/>
        <v>0.49040266166183188</v>
      </c>
      <c r="I32" s="31">
        <v>92.466999999999985</v>
      </c>
      <c r="J32" s="141">
        <v>133.72800000000001</v>
      </c>
      <c r="K32" s="218">
        <f t="shared" si="12"/>
        <v>3.6462469685916519E-3</v>
      </c>
      <c r="L32" s="219">
        <f t="shared" si="13"/>
        <v>5.8159184063110159E-3</v>
      </c>
      <c r="M32" s="52">
        <f t="shared" si="14"/>
        <v>0.44622405831269568</v>
      </c>
      <c r="O32" s="27">
        <f t="shared" si="15"/>
        <v>1.9720824091451967</v>
      </c>
      <c r="P32" s="143">
        <f t="shared" si="16"/>
        <v>1.9136258263930634</v>
      </c>
      <c r="Q32" s="52">
        <f t="shared" si="17"/>
        <v>-2.9642058811057196E-2</v>
      </c>
    </row>
    <row r="33" spans="1:17" ht="20.100000000000001" customHeight="1" x14ac:dyDescent="0.25">
      <c r="A33" s="23" t="s">
        <v>128</v>
      </c>
      <c r="B33" s="15"/>
      <c r="C33" s="310">
        <f>SUM(C34:C36)</f>
        <v>27990.77</v>
      </c>
      <c r="D33" s="309">
        <f>SUM(D34:D36)</f>
        <v>25760.57</v>
      </c>
      <c r="E33" s="216">
        <f t="shared" si="9"/>
        <v>0.27265183484084837</v>
      </c>
      <c r="F33" s="217">
        <f t="shared" si="10"/>
        <v>0.30563966260785552</v>
      </c>
      <c r="G33" s="53">
        <f t="shared" si="11"/>
        <v>-7.9676264711546013E-2</v>
      </c>
      <c r="I33" s="310">
        <f>SUM(I34:I36)</f>
        <v>12188.347999999998</v>
      </c>
      <c r="J33" s="309">
        <f>SUM(J34:J36)</f>
        <v>11875.2</v>
      </c>
      <c r="K33" s="216">
        <f t="shared" si="12"/>
        <v>0.48062256747964271</v>
      </c>
      <c r="L33" s="217">
        <f t="shared" si="13"/>
        <v>0.51646023464513469</v>
      </c>
      <c r="M33" s="53">
        <f t="shared" si="14"/>
        <v>-2.5692407207276776E-2</v>
      </c>
      <c r="O33" s="63">
        <f t="shared" si="15"/>
        <v>4.3544168309767821</v>
      </c>
      <c r="P33" s="237">
        <f t="shared" si="16"/>
        <v>4.6098358848426111</v>
      </c>
      <c r="Q33" s="53">
        <f t="shared" si="17"/>
        <v>5.8657465231350715E-2</v>
      </c>
    </row>
    <row r="34" spans="1:17" ht="20.100000000000001" customHeight="1" x14ac:dyDescent="0.25">
      <c r="A34" s="8"/>
      <c r="B34" s="3" t="s">
        <v>7</v>
      </c>
      <c r="C34" s="31">
        <v>26906.98</v>
      </c>
      <c r="D34" s="141">
        <v>25337.41</v>
      </c>
      <c r="E34" s="214">
        <f t="shared" si="9"/>
        <v>0.26209487866986192</v>
      </c>
      <c r="F34" s="215">
        <f t="shared" si="10"/>
        <v>0.30061902526834244</v>
      </c>
      <c r="G34" s="52">
        <f t="shared" si="11"/>
        <v>-5.8333190867202477E-2</v>
      </c>
      <c r="I34" s="31">
        <v>11795.592999999999</v>
      </c>
      <c r="J34" s="141">
        <v>11665.123</v>
      </c>
      <c r="K34" s="214">
        <f t="shared" si="12"/>
        <v>0.46513507758433725</v>
      </c>
      <c r="L34" s="215">
        <f t="shared" si="13"/>
        <v>0.5073238481662925</v>
      </c>
      <c r="M34" s="52">
        <f t="shared" si="14"/>
        <v>-1.1060910629927581E-2</v>
      </c>
      <c r="O34" s="27">
        <f t="shared" si="15"/>
        <v>4.3838412932257729</v>
      </c>
      <c r="P34" s="143">
        <f t="shared" si="16"/>
        <v>4.6039129492714528</v>
      </c>
      <c r="Q34" s="52">
        <f t="shared" si="17"/>
        <v>5.0200643984477829E-2</v>
      </c>
    </row>
    <row r="35" spans="1:17" ht="20.100000000000001" customHeight="1" x14ac:dyDescent="0.25">
      <c r="A35" s="8"/>
      <c r="B35" s="3" t="s">
        <v>8</v>
      </c>
      <c r="C35" s="31">
        <v>752.54000000000008</v>
      </c>
      <c r="D35" s="141">
        <v>149.26999999999998</v>
      </c>
      <c r="E35" s="214">
        <f t="shared" si="9"/>
        <v>7.3303239529006192E-3</v>
      </c>
      <c r="F35" s="215">
        <f t="shared" si="10"/>
        <v>1.771033499548907E-3</v>
      </c>
      <c r="G35" s="52">
        <f t="shared" si="11"/>
        <v>-0.80164509527732752</v>
      </c>
      <c r="I35" s="31">
        <v>331.96199999999993</v>
      </c>
      <c r="J35" s="141">
        <v>134.32499999999999</v>
      </c>
      <c r="K35" s="214">
        <f t="shared" si="12"/>
        <v>1.3090242315503065E-2</v>
      </c>
      <c r="L35" s="215">
        <f t="shared" si="13"/>
        <v>5.8418823277677605E-3</v>
      </c>
      <c r="M35" s="52">
        <f t="shared" si="14"/>
        <v>-0.59536031232490461</v>
      </c>
      <c r="O35" s="27">
        <f t="shared" si="15"/>
        <v>4.4112206660111077</v>
      </c>
      <c r="P35" s="143">
        <f t="shared" si="16"/>
        <v>8.9987941314396735</v>
      </c>
      <c r="Q35" s="52">
        <f t="shared" si="17"/>
        <v>1.0399782311450148</v>
      </c>
    </row>
    <row r="36" spans="1:17" ht="20.100000000000001" customHeight="1" x14ac:dyDescent="0.25">
      <c r="A36" s="32"/>
      <c r="B36" s="33" t="s">
        <v>9</v>
      </c>
      <c r="C36" s="211">
        <v>331.24999999999983</v>
      </c>
      <c r="D36" s="212">
        <v>273.88999999999993</v>
      </c>
      <c r="E36" s="218">
        <f t="shared" si="9"/>
        <v>3.2266322180858537E-3</v>
      </c>
      <c r="F36" s="219">
        <f t="shared" si="10"/>
        <v>3.2496038399641592E-3</v>
      </c>
      <c r="G36" s="319">
        <f t="shared" si="11"/>
        <v>-0.17316226415094318</v>
      </c>
      <c r="I36" s="211">
        <v>60.793000000000013</v>
      </c>
      <c r="J36" s="212">
        <v>75.751999999999995</v>
      </c>
      <c r="K36" s="218">
        <f t="shared" si="12"/>
        <v>2.3972475798024417E-3</v>
      </c>
      <c r="L36" s="219">
        <f t="shared" si="13"/>
        <v>3.2945041510743598E-3</v>
      </c>
      <c r="M36" s="319">
        <f t="shared" si="14"/>
        <v>0.24606451400654644</v>
      </c>
      <c r="O36" s="320">
        <f t="shared" si="15"/>
        <v>1.8352603773584919</v>
      </c>
      <c r="P36" s="321">
        <f t="shared" si="16"/>
        <v>2.7657818832377967</v>
      </c>
      <c r="Q36" s="319">
        <f t="shared" si="17"/>
        <v>0.50702424427568882</v>
      </c>
    </row>
    <row r="37" spans="1:17" ht="20.100000000000001" customHeight="1" x14ac:dyDescent="0.25">
      <c r="A37" s="8" t="s">
        <v>129</v>
      </c>
      <c r="B37" s="3"/>
      <c r="C37" s="19"/>
      <c r="D37" s="140">
        <v>0.09</v>
      </c>
      <c r="E37" s="214">
        <f t="shared" si="9"/>
        <v>0</v>
      </c>
      <c r="F37" s="215">
        <f t="shared" si="10"/>
        <v>1.0678168081958977E-6</v>
      </c>
      <c r="G37" s="52"/>
      <c r="I37" s="19"/>
      <c r="J37" s="140">
        <v>2.3E-2</v>
      </c>
      <c r="K37" s="214">
        <f t="shared" si="12"/>
        <v>0</v>
      </c>
      <c r="L37" s="215">
        <f t="shared" si="13"/>
        <v>1.0002850812481556E-6</v>
      </c>
      <c r="M37" s="52"/>
      <c r="O37" s="27"/>
      <c r="P37" s="143">
        <f t="shared" ref="P37:P38" si="18">(J37/D37)*10</f>
        <v>2.5555555555555554</v>
      </c>
      <c r="Q37" s="52"/>
    </row>
    <row r="38" spans="1:17" ht="20.100000000000001" customHeight="1" x14ac:dyDescent="0.25">
      <c r="A38" s="8" t="s">
        <v>10</v>
      </c>
      <c r="C38" s="19">
        <v>331.95000000000005</v>
      </c>
      <c r="D38" s="140">
        <v>60.899999999999984</v>
      </c>
      <c r="E38" s="214">
        <f t="shared" si="9"/>
        <v>3.2334507616410563E-3</v>
      </c>
      <c r="F38" s="215">
        <f t="shared" si="10"/>
        <v>7.225560402125572E-4</v>
      </c>
      <c r="G38" s="52">
        <f t="shared" si="11"/>
        <v>-0.81653863533664717</v>
      </c>
      <c r="I38" s="19">
        <v>105.437</v>
      </c>
      <c r="J38" s="140">
        <v>41.95</v>
      </c>
      <c r="K38" s="214">
        <f t="shared" si="12"/>
        <v>4.1576923835249125E-3</v>
      </c>
      <c r="L38" s="215">
        <f t="shared" si="13"/>
        <v>1.8244330068852229E-3</v>
      </c>
      <c r="M38" s="52">
        <f t="shared" si="14"/>
        <v>-0.60213207887174325</v>
      </c>
      <c r="O38" s="27">
        <f t="shared" ref="O38" si="19">(I38/C38)*10</f>
        <v>3.1762916101822558</v>
      </c>
      <c r="P38" s="143">
        <f t="shared" si="18"/>
        <v>6.8883415435139597</v>
      </c>
      <c r="Q38" s="52">
        <f t="shared" ref="Q38" si="20">(P38-O38)/O38</f>
        <v>1.1686741612237255</v>
      </c>
    </row>
    <row r="39" spans="1:17" ht="20.100000000000001" customHeight="1" thickBot="1" x14ac:dyDescent="0.3">
      <c r="A39" s="8" t="s">
        <v>11</v>
      </c>
      <c r="B39" s="10"/>
      <c r="C39" s="21">
        <v>509.81</v>
      </c>
      <c r="D39" s="142">
        <v>976.36</v>
      </c>
      <c r="E39" s="220">
        <f t="shared" si="9"/>
        <v>4.9659452712523776E-3</v>
      </c>
      <c r="F39" s="221">
        <f t="shared" si="10"/>
        <v>1.1584151320557184E-2</v>
      </c>
      <c r="G39" s="55">
        <f t="shared" si="11"/>
        <v>0.91514485788823285</v>
      </c>
      <c r="I39" s="21">
        <v>177.85000000000002</v>
      </c>
      <c r="J39" s="142">
        <v>117.55799999999999</v>
      </c>
      <c r="K39" s="220">
        <f t="shared" si="12"/>
        <v>7.0131508901989416E-3</v>
      </c>
      <c r="L39" s="221">
        <f t="shared" si="13"/>
        <v>5.1126745035378549E-3</v>
      </c>
      <c r="M39" s="55">
        <f t="shared" si="14"/>
        <v>-0.33900477930840611</v>
      </c>
      <c r="O39" s="240">
        <f t="shared" si="15"/>
        <v>3.4885545595417904</v>
      </c>
      <c r="P39" s="241">
        <f t="shared" si="16"/>
        <v>1.2040435904789217</v>
      </c>
      <c r="Q39" s="55">
        <f t="shared" si="17"/>
        <v>-0.65485889071573855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102661.22</v>
      </c>
      <c r="D40" s="226">
        <f>D28+D29+D30+D33+D37+D38+D39</f>
        <v>84284.119999999981</v>
      </c>
      <c r="E40" s="222">
        <f t="shared" si="9"/>
        <v>1</v>
      </c>
      <c r="F40" s="223">
        <f t="shared" si="10"/>
        <v>1</v>
      </c>
      <c r="G40" s="55">
        <f t="shared" si="11"/>
        <v>-0.17900722395467364</v>
      </c>
      <c r="H40" s="1"/>
      <c r="I40" s="213">
        <f>I28+I29+I30+I33+I37+I38+I39</f>
        <v>25359.499999999996</v>
      </c>
      <c r="J40" s="226">
        <f>J28+J29+J30+J33+J37+J38+J39</f>
        <v>22993.445000000003</v>
      </c>
      <c r="K40" s="222">
        <f>K28+K29+K30+K33+K37+K38+K39</f>
        <v>1</v>
      </c>
      <c r="L40" s="223">
        <f>L28+L29+L30+L33+L37+L38+L39</f>
        <v>0.99999999999999978</v>
      </c>
      <c r="M40" s="55">
        <f t="shared" si="14"/>
        <v>-9.3300538259823471E-2</v>
      </c>
      <c r="N40" s="1"/>
      <c r="O40" s="24">
        <f t="shared" si="15"/>
        <v>2.4702122184014561</v>
      </c>
      <c r="P40" s="242">
        <f t="shared" si="16"/>
        <v>2.7280874499253249</v>
      </c>
      <c r="Q40" s="55">
        <f t="shared" si="17"/>
        <v>0.10439395838255028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2" t="s">
        <v>15</v>
      </c>
      <c r="B44" s="335"/>
      <c r="C44" s="371" t="s">
        <v>1</v>
      </c>
      <c r="D44" s="369"/>
      <c r="E44" s="364" t="s">
        <v>105</v>
      </c>
      <c r="F44" s="364"/>
      <c r="G44" s="130" t="s">
        <v>0</v>
      </c>
      <c r="I44" s="365">
        <v>1000</v>
      </c>
      <c r="J44" s="369"/>
      <c r="K44" s="364" t="s">
        <v>105</v>
      </c>
      <c r="L44" s="364"/>
      <c r="M44" s="130" t="s">
        <v>0</v>
      </c>
      <c r="O44" s="363" t="s">
        <v>22</v>
      </c>
      <c r="P44" s="364"/>
      <c r="Q44" s="130" t="s">
        <v>0</v>
      </c>
    </row>
    <row r="45" spans="1:17" ht="15" customHeight="1" x14ac:dyDescent="0.25">
      <c r="A45" s="370"/>
      <c r="B45" s="336"/>
      <c r="C45" s="372" t="str">
        <f>C5</f>
        <v>ago</v>
      </c>
      <c r="D45" s="362"/>
      <c r="E45" s="366" t="str">
        <f>C25</f>
        <v>ago</v>
      </c>
      <c r="F45" s="366"/>
      <c r="G45" s="131" t="str">
        <f>G25</f>
        <v>2025 /2024</v>
      </c>
      <c r="I45" s="361" t="str">
        <f>C5</f>
        <v>ago</v>
      </c>
      <c r="J45" s="362"/>
      <c r="K45" s="373" t="str">
        <f>C25</f>
        <v>ago</v>
      </c>
      <c r="L45" s="368"/>
      <c r="M45" s="131" t="str">
        <f>G45</f>
        <v>2025 /2024</v>
      </c>
      <c r="O45" s="361" t="str">
        <f>C5</f>
        <v>ago</v>
      </c>
      <c r="P45" s="362"/>
      <c r="Q45" s="131" t="str">
        <f>Q25</f>
        <v>2025 /2024</v>
      </c>
    </row>
    <row r="46" spans="1:17" ht="15.75" customHeight="1" x14ac:dyDescent="0.25">
      <c r="A46" s="370"/>
      <c r="B46" s="336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81284.73000000004</v>
      </c>
      <c r="D47" s="210">
        <f>D48+D49</f>
        <v>76749.030000000057</v>
      </c>
      <c r="E47" s="216">
        <f t="shared" ref="E47:E59" si="21">C47/$C$60</f>
        <v>0.50956970508551458</v>
      </c>
      <c r="F47" s="217">
        <f t="shared" ref="F47:F59" si="22">D47/$D$60</f>
        <v>0.47134841004034583</v>
      </c>
      <c r="G47" s="53">
        <f t="shared" ref="G47:G60" si="23">(D47-C47)/C47</f>
        <v>-5.5800148441164536E-2</v>
      </c>
      <c r="H47"/>
      <c r="I47" s="78">
        <f>I48+I49</f>
        <v>25860.347999999998</v>
      </c>
      <c r="J47" s="210">
        <f>J48+J49</f>
        <v>23267.045999999995</v>
      </c>
      <c r="K47" s="216">
        <f t="shared" ref="K47:K59" si="24">I47/$I$60</f>
        <v>0.59321803999956235</v>
      </c>
      <c r="L47" s="217">
        <f t="shared" ref="L47:L59" si="25">J47/$J$60</f>
        <v>0.56221315967641294</v>
      </c>
      <c r="M47" s="53">
        <f t="shared" ref="M47:M60" si="26">(J47-I47)/I47</f>
        <v>-0.10028101710000203</v>
      </c>
      <c r="N47"/>
      <c r="O47" s="63">
        <f t="shared" ref="O47:O60" si="27">(I47/C47)*10</f>
        <v>3.1814521620481466</v>
      </c>
      <c r="P47" s="237">
        <f t="shared" ref="P47:P60" si="28">(J47/D47)*10</f>
        <v>3.0315752524820154</v>
      </c>
      <c r="Q47" s="53">
        <f t="shared" ref="Q47:Q60" si="29">(P47-O47)/O47</f>
        <v>-4.7109590819572104E-2</v>
      </c>
    </row>
    <row r="48" spans="1:17" ht="20.100000000000001" customHeight="1" x14ac:dyDescent="0.25">
      <c r="A48" s="8" t="s">
        <v>4</v>
      </c>
      <c r="C48" s="19">
        <v>37547.630000000019</v>
      </c>
      <c r="D48" s="140">
        <v>39337.010000000024</v>
      </c>
      <c r="E48" s="214">
        <f t="shared" si="21"/>
        <v>0.23538412129510694</v>
      </c>
      <c r="F48" s="215">
        <f t="shared" si="22"/>
        <v>0.24158529585639299</v>
      </c>
      <c r="G48" s="52">
        <f t="shared" si="23"/>
        <v>4.7656270182698718E-2</v>
      </c>
      <c r="I48" s="19">
        <v>14626.602999999997</v>
      </c>
      <c r="J48" s="140">
        <v>13830.253999999994</v>
      </c>
      <c r="K48" s="214">
        <f t="shared" si="24"/>
        <v>0.3355238979580521</v>
      </c>
      <c r="L48" s="215">
        <f t="shared" si="25"/>
        <v>0.33418727931630632</v>
      </c>
      <c r="M48" s="52">
        <f t="shared" si="26"/>
        <v>-5.4445246103965762E-2</v>
      </c>
      <c r="O48" s="27">
        <f t="shared" si="27"/>
        <v>3.8954796880655289</v>
      </c>
      <c r="P48" s="143">
        <f t="shared" si="28"/>
        <v>3.5158376297537575</v>
      </c>
      <c r="Q48" s="52">
        <f t="shared" si="29"/>
        <v>-9.7457075562444873E-2</v>
      </c>
    </row>
    <row r="49" spans="1:17" ht="20.100000000000001" customHeight="1" x14ac:dyDescent="0.25">
      <c r="A49" s="8" t="s">
        <v>5</v>
      </c>
      <c r="C49" s="19">
        <v>43737.10000000002</v>
      </c>
      <c r="D49" s="140">
        <v>37412.020000000026</v>
      </c>
      <c r="E49" s="214">
        <f t="shared" si="21"/>
        <v>0.27418558379040758</v>
      </c>
      <c r="F49" s="215">
        <f t="shared" si="22"/>
        <v>0.22976311418395279</v>
      </c>
      <c r="G49" s="52">
        <f t="shared" si="23"/>
        <v>-0.14461589817340409</v>
      </c>
      <c r="I49" s="19">
        <v>11233.744999999999</v>
      </c>
      <c r="J49" s="140">
        <v>9436.7919999999995</v>
      </c>
      <c r="K49" s="214">
        <f t="shared" si="24"/>
        <v>0.25769414204151014</v>
      </c>
      <c r="L49" s="215">
        <f t="shared" si="25"/>
        <v>0.22802588036010663</v>
      </c>
      <c r="M49" s="52">
        <f t="shared" si="26"/>
        <v>-0.15996028038735077</v>
      </c>
      <c r="O49" s="27">
        <f t="shared" si="27"/>
        <v>2.5684704747228309</v>
      </c>
      <c r="P49" s="143">
        <f t="shared" si="28"/>
        <v>2.5223957434001139</v>
      </c>
      <c r="Q49" s="52">
        <f t="shared" si="29"/>
        <v>-1.7938587099269272E-2</v>
      </c>
    </row>
    <row r="50" spans="1:17" ht="20.100000000000001" customHeight="1" x14ac:dyDescent="0.25">
      <c r="A50" s="23" t="s">
        <v>38</v>
      </c>
      <c r="B50" s="15"/>
      <c r="C50" s="78">
        <f>C51+C52</f>
        <v>65837.479999999967</v>
      </c>
      <c r="D50" s="210">
        <f>D51+D52</f>
        <v>72650.089999999967</v>
      </c>
      <c r="E50" s="216">
        <f t="shared" si="21"/>
        <v>0.41273170578500329</v>
      </c>
      <c r="F50" s="217">
        <f t="shared" si="22"/>
        <v>0.44617507753241947</v>
      </c>
      <c r="G50" s="53">
        <f t="shared" si="23"/>
        <v>0.10347616585567984</v>
      </c>
      <c r="I50" s="78">
        <f>I51+I52</f>
        <v>7846.1359999999995</v>
      </c>
      <c r="J50" s="210">
        <f>J51+J52</f>
        <v>8317.2930000000015</v>
      </c>
      <c r="K50" s="216">
        <f t="shared" si="24"/>
        <v>0.17998479446177623</v>
      </c>
      <c r="L50" s="217">
        <f t="shared" si="25"/>
        <v>0.20097487139039968</v>
      </c>
      <c r="M50" s="53">
        <f t="shared" si="26"/>
        <v>6.0049558151936445E-2</v>
      </c>
      <c r="O50" s="63">
        <f t="shared" si="27"/>
        <v>1.1917430618547373</v>
      </c>
      <c r="P50" s="237">
        <f t="shared" si="28"/>
        <v>1.1448427661961609</v>
      </c>
      <c r="Q50" s="53">
        <f t="shared" si="29"/>
        <v>-3.9354368537782326E-2</v>
      </c>
    </row>
    <row r="51" spans="1:17" ht="20.100000000000001" customHeight="1" x14ac:dyDescent="0.25">
      <c r="A51" s="8"/>
      <c r="B51" t="s">
        <v>6</v>
      </c>
      <c r="C51" s="31">
        <v>64012.999999999971</v>
      </c>
      <c r="D51" s="141">
        <v>72014.309999999969</v>
      </c>
      <c r="E51" s="214">
        <f t="shared" si="21"/>
        <v>0.40129413644652584</v>
      </c>
      <c r="F51" s="215">
        <f t="shared" si="22"/>
        <v>0.4422704823585723</v>
      </c>
      <c r="G51" s="52">
        <f t="shared" si="23"/>
        <v>0.12499507912455285</v>
      </c>
      <c r="I51" s="31">
        <v>7514.6669999999995</v>
      </c>
      <c r="J51" s="141">
        <v>8131.5560000000014</v>
      </c>
      <c r="K51" s="214">
        <f t="shared" si="24"/>
        <v>0.17238113071755226</v>
      </c>
      <c r="L51" s="215">
        <f t="shared" si="25"/>
        <v>0.19648681623983102</v>
      </c>
      <c r="M51" s="52">
        <f t="shared" si="26"/>
        <v>8.2091328863940605E-2</v>
      </c>
      <c r="O51" s="27">
        <f t="shared" si="27"/>
        <v>1.1739282645712594</v>
      </c>
      <c r="P51" s="143">
        <f t="shared" si="28"/>
        <v>1.1291583575542146</v>
      </c>
      <c r="Q51" s="52">
        <f t="shared" si="29"/>
        <v>-3.8136833713085246E-2</v>
      </c>
    </row>
    <row r="52" spans="1:17" ht="20.100000000000001" customHeight="1" x14ac:dyDescent="0.25">
      <c r="A52" s="8"/>
      <c r="B52" t="s">
        <v>39</v>
      </c>
      <c r="C52" s="31">
        <v>1824.4800000000002</v>
      </c>
      <c r="D52" s="141">
        <v>635.78000000000009</v>
      </c>
      <c r="E52" s="218">
        <f t="shared" si="21"/>
        <v>1.1437569338477463E-2</v>
      </c>
      <c r="F52" s="219">
        <f t="shared" si="22"/>
        <v>3.9045951738471596E-3</v>
      </c>
      <c r="G52" s="52">
        <f t="shared" si="23"/>
        <v>-0.65152810663860394</v>
      </c>
      <c r="I52" s="31">
        <v>331.46899999999988</v>
      </c>
      <c r="J52" s="141">
        <v>185.73699999999997</v>
      </c>
      <c r="K52" s="218">
        <f t="shared" si="24"/>
        <v>7.6036637442239707E-3</v>
      </c>
      <c r="L52" s="219">
        <f t="shared" si="25"/>
        <v>4.4880551505686594E-3</v>
      </c>
      <c r="M52" s="52">
        <f t="shared" si="26"/>
        <v>-0.43965499036108946</v>
      </c>
      <c r="O52" s="27">
        <f t="shared" si="27"/>
        <v>1.816786152766815</v>
      </c>
      <c r="P52" s="143">
        <f t="shared" si="28"/>
        <v>2.9214036301865414</v>
      </c>
      <c r="Q52" s="52">
        <f t="shared" si="29"/>
        <v>0.60800632795306442</v>
      </c>
    </row>
    <row r="53" spans="1:17" ht="20.100000000000001" customHeight="1" x14ac:dyDescent="0.25">
      <c r="A53" s="23" t="s">
        <v>128</v>
      </c>
      <c r="B53" s="15"/>
      <c r="C53" s="78">
        <f>SUM(C54:C56)</f>
        <v>10350.429999999998</v>
      </c>
      <c r="D53" s="210">
        <f>SUM(D54:D56)</f>
        <v>9951.7800000000007</v>
      </c>
      <c r="E53" s="216">
        <f t="shared" si="21"/>
        <v>6.488630229328754E-2</v>
      </c>
      <c r="F53" s="217">
        <f t="shared" si="22"/>
        <v>6.111811028844677E-2</v>
      </c>
      <c r="G53" s="53">
        <f t="shared" si="23"/>
        <v>-3.8515308059664952E-2</v>
      </c>
      <c r="I53" s="78">
        <f>SUM(I54:I56)</f>
        <v>9044.9089999999997</v>
      </c>
      <c r="J53" s="210">
        <f>SUM(J54:J56)</f>
        <v>8499.0229999999974</v>
      </c>
      <c r="K53" s="216">
        <f t="shared" si="24"/>
        <v>0.2074837967746761</v>
      </c>
      <c r="L53" s="217">
        <f t="shared" si="25"/>
        <v>0.20536610341478267</v>
      </c>
      <c r="M53" s="53">
        <f t="shared" si="26"/>
        <v>-6.0352846004310519E-2</v>
      </c>
      <c r="O53" s="63">
        <f t="shared" si="27"/>
        <v>8.7386794558293719</v>
      </c>
      <c r="P53" s="237">
        <f t="shared" si="28"/>
        <v>8.5402038630275161</v>
      </c>
      <c r="Q53" s="53">
        <f t="shared" si="29"/>
        <v>-2.2712309543458226E-2</v>
      </c>
    </row>
    <row r="54" spans="1:17" ht="20.100000000000001" customHeight="1" x14ac:dyDescent="0.25">
      <c r="A54" s="8"/>
      <c r="B54" s="3" t="s">
        <v>7</v>
      </c>
      <c r="C54" s="31">
        <v>9511.92</v>
      </c>
      <c r="D54" s="141">
        <v>9126.3200000000015</v>
      </c>
      <c r="E54" s="214">
        <f t="shared" si="21"/>
        <v>5.9629727123372438E-2</v>
      </c>
      <c r="F54" s="215">
        <f t="shared" si="22"/>
        <v>5.6048609624374489E-2</v>
      </c>
      <c r="G54" s="52">
        <f t="shared" si="23"/>
        <v>-4.0538608398724814E-2</v>
      </c>
      <c r="I54" s="31">
        <v>8492.1929999999993</v>
      </c>
      <c r="J54" s="141">
        <v>7717.6079999999974</v>
      </c>
      <c r="K54" s="214">
        <f t="shared" si="24"/>
        <v>0.19480488378416264</v>
      </c>
      <c r="L54" s="215">
        <f t="shared" si="25"/>
        <v>0.18648438563382569</v>
      </c>
      <c r="M54" s="52">
        <f t="shared" si="26"/>
        <v>-9.1211422067303691E-2</v>
      </c>
      <c r="O54" s="27">
        <f t="shared" si="27"/>
        <v>8.9279483006585423</v>
      </c>
      <c r="P54" s="143">
        <f t="shared" si="28"/>
        <v>8.456429316526263</v>
      </c>
      <c r="Q54" s="52">
        <f t="shared" si="29"/>
        <v>-5.2813812115993009E-2</v>
      </c>
    </row>
    <row r="55" spans="1:17" ht="20.100000000000001" customHeight="1" x14ac:dyDescent="0.25">
      <c r="A55" s="8"/>
      <c r="B55" s="3" t="s">
        <v>8</v>
      </c>
      <c r="C55" s="31">
        <v>661.86999999999978</v>
      </c>
      <c r="D55" s="141">
        <v>646.04</v>
      </c>
      <c r="E55" s="214">
        <f t="shared" si="21"/>
        <v>4.1492282831590782E-3</v>
      </c>
      <c r="F55" s="215">
        <f t="shared" si="22"/>
        <v>3.9676061941429719E-3</v>
      </c>
      <c r="G55" s="52">
        <f t="shared" si="23"/>
        <v>-2.3917083415171889E-2</v>
      </c>
      <c r="I55" s="31">
        <v>451.99999999999994</v>
      </c>
      <c r="J55" s="141">
        <v>659.92800000000011</v>
      </c>
      <c r="K55" s="214">
        <f t="shared" si="24"/>
        <v>1.0368559389835054E-2</v>
      </c>
      <c r="L55" s="215">
        <f t="shared" si="25"/>
        <v>1.5946167211726661E-2</v>
      </c>
      <c r="M55" s="52">
        <f t="shared" si="26"/>
        <v>0.4600176991150447</v>
      </c>
      <c r="O55" s="27">
        <f t="shared" si="27"/>
        <v>6.8291356308640685</v>
      </c>
      <c r="P55" s="143">
        <f t="shared" si="28"/>
        <v>10.214971209213054</v>
      </c>
      <c r="Q55" s="52">
        <f t="shared" si="29"/>
        <v>0.49579269784111563</v>
      </c>
    </row>
    <row r="56" spans="1:17" ht="20.100000000000001" customHeight="1" x14ac:dyDescent="0.25">
      <c r="A56" s="32"/>
      <c r="B56" s="33" t="s">
        <v>9</v>
      </c>
      <c r="C56" s="211">
        <v>176.64000000000001</v>
      </c>
      <c r="D56" s="212">
        <v>179.42000000000004</v>
      </c>
      <c r="E56" s="218">
        <f t="shared" si="21"/>
        <v>1.1073468867560396E-3</v>
      </c>
      <c r="F56" s="219">
        <f t="shared" si="22"/>
        <v>1.1018944699293111E-3</v>
      </c>
      <c r="G56" s="52">
        <f t="shared" si="23"/>
        <v>1.5738224637681326E-2</v>
      </c>
      <c r="I56" s="211">
        <v>100.71600000000001</v>
      </c>
      <c r="J56" s="212">
        <v>121.48699999999999</v>
      </c>
      <c r="K56" s="218">
        <f t="shared" si="24"/>
        <v>2.3103536006783792E-3</v>
      </c>
      <c r="L56" s="219">
        <f t="shared" si="25"/>
        <v>2.9355505692303351E-3</v>
      </c>
      <c r="M56" s="52">
        <f t="shared" si="26"/>
        <v>0.20623336907740564</v>
      </c>
      <c r="O56" s="27">
        <f t="shared" si="27"/>
        <v>5.7017663043478262</v>
      </c>
      <c r="P56" s="143">
        <f t="shared" si="28"/>
        <v>6.7710957529818288</v>
      </c>
      <c r="Q56" s="52">
        <f t="shared" si="29"/>
        <v>0.18754354204566326</v>
      </c>
    </row>
    <row r="57" spans="1:17" ht="20.100000000000001" customHeight="1" x14ac:dyDescent="0.25">
      <c r="A57" s="8" t="s">
        <v>129</v>
      </c>
      <c r="B57" s="3"/>
      <c r="C57" s="19">
        <v>27.779999999999998</v>
      </c>
      <c r="D57" s="140">
        <v>138.37000000000003</v>
      </c>
      <c r="E57" s="214">
        <f t="shared" si="21"/>
        <v>1.7415136160599398E-4</v>
      </c>
      <c r="F57" s="215">
        <f t="shared" si="22"/>
        <v>8.4978897449625905E-4</v>
      </c>
      <c r="G57" s="54">
        <f t="shared" si="23"/>
        <v>3.9809215262778994</v>
      </c>
      <c r="I57" s="19">
        <v>24.873999999999999</v>
      </c>
      <c r="J57" s="140">
        <v>147.85499999999999</v>
      </c>
      <c r="K57" s="214">
        <f t="shared" si="24"/>
        <v>5.7059191651052466E-4</v>
      </c>
      <c r="L57" s="215">
        <f t="shared" si="25"/>
        <v>3.5726936167124975E-3</v>
      </c>
      <c r="M57" s="54">
        <f t="shared" si="26"/>
        <v>4.9441585591380557</v>
      </c>
      <c r="O57" s="238">
        <f t="shared" si="27"/>
        <v>8.9539236861051119</v>
      </c>
      <c r="P57" s="239">
        <f t="shared" si="28"/>
        <v>10.685480956854807</v>
      </c>
      <c r="Q57" s="54">
        <f t="shared" si="29"/>
        <v>0.1933853058672772</v>
      </c>
    </row>
    <row r="58" spans="1:17" ht="20.100000000000001" customHeight="1" x14ac:dyDescent="0.25">
      <c r="A58" s="8" t="s">
        <v>10</v>
      </c>
      <c r="C58" s="19">
        <v>881.41999999999962</v>
      </c>
      <c r="D58" s="140">
        <v>1826.99</v>
      </c>
      <c r="E58" s="214">
        <f t="shared" si="21"/>
        <v>5.5255757072266076E-3</v>
      </c>
      <c r="F58" s="215">
        <f t="shared" si="22"/>
        <v>1.1220322024390546E-2</v>
      </c>
      <c r="G58" s="52">
        <f t="shared" si="23"/>
        <v>1.072780286356108</v>
      </c>
      <c r="I58" s="19">
        <v>615.21400000000017</v>
      </c>
      <c r="J58" s="140">
        <v>923.52499999999986</v>
      </c>
      <c r="K58" s="214">
        <f t="shared" si="24"/>
        <v>1.4112572779774304E-2</v>
      </c>
      <c r="L58" s="215">
        <f t="shared" si="25"/>
        <v>2.2315592116427644E-2</v>
      </c>
      <c r="M58" s="52">
        <f t="shared" si="26"/>
        <v>0.50114431726196029</v>
      </c>
      <c r="O58" s="27">
        <f t="shared" si="27"/>
        <v>6.979805314152169</v>
      </c>
      <c r="P58" s="143">
        <f t="shared" si="28"/>
        <v>5.0548990415930017</v>
      </c>
      <c r="Q58" s="52">
        <f t="shared" si="29"/>
        <v>-0.27578222972154404</v>
      </c>
    </row>
    <row r="59" spans="1:17" ht="20.100000000000001" customHeight="1" thickBot="1" x14ac:dyDescent="0.3">
      <c r="A59" s="8" t="s">
        <v>11</v>
      </c>
      <c r="B59" s="10"/>
      <c r="C59" s="21">
        <v>1134.5699999999997</v>
      </c>
      <c r="D59" s="142">
        <v>1512.3999999999999</v>
      </c>
      <c r="E59" s="220">
        <f t="shared" si="21"/>
        <v>7.1125597673618625E-3</v>
      </c>
      <c r="F59" s="221">
        <f t="shared" si="22"/>
        <v>9.2882911399012908E-3</v>
      </c>
      <c r="G59" s="55">
        <f t="shared" si="23"/>
        <v>0.33301603250570722</v>
      </c>
      <c r="I59" s="21">
        <v>201.84600000000003</v>
      </c>
      <c r="J59" s="142">
        <v>229.99899999999997</v>
      </c>
      <c r="K59" s="220">
        <f t="shared" si="24"/>
        <v>4.6302040677005463E-3</v>
      </c>
      <c r="L59" s="221">
        <f t="shared" si="25"/>
        <v>5.557579785264331E-3</v>
      </c>
      <c r="M59" s="55">
        <f t="shared" si="26"/>
        <v>0.13947762155306487</v>
      </c>
      <c r="O59" s="240">
        <f t="shared" si="27"/>
        <v>1.7790528570295361</v>
      </c>
      <c r="P59" s="241">
        <f t="shared" si="28"/>
        <v>1.5207550912457022</v>
      </c>
      <c r="Q59" s="55">
        <f t="shared" si="29"/>
        <v>-0.14518835950445602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159516.41000000003</v>
      </c>
      <c r="D60" s="226">
        <f>D48+D49+D50+D53+D57+D58+D59</f>
        <v>162828.66</v>
      </c>
      <c r="E60" s="222">
        <f>E48+E49+E50+E53+E57+E58+E59</f>
        <v>0.99999999999999989</v>
      </c>
      <c r="F60" s="223">
        <f>F48+F49+F50+F53+F57+F58+F59</f>
        <v>1</v>
      </c>
      <c r="G60" s="55">
        <f t="shared" si="23"/>
        <v>2.0764321363551063E-2</v>
      </c>
      <c r="H60" s="1"/>
      <c r="I60" s="213">
        <f>I48+I49+I50+I53+I57+I58+I59</f>
        <v>43593.326999999997</v>
      </c>
      <c r="J60" s="226">
        <f>J48+J49+J50+J53+J57+J58+J59</f>
        <v>41384.741000000002</v>
      </c>
      <c r="K60" s="222">
        <f>K48+K49+K50+K53+K57+K58+K59</f>
        <v>0.99999999999999989</v>
      </c>
      <c r="L60" s="223">
        <f>L48+L49+L50+L53+L57+L58+L59</f>
        <v>0.99999999999999978</v>
      </c>
      <c r="M60" s="55">
        <f t="shared" si="26"/>
        <v>-5.0663396257872126E-2</v>
      </c>
      <c r="N60" s="1"/>
      <c r="O60" s="24">
        <f t="shared" si="27"/>
        <v>2.7328427840120018</v>
      </c>
      <c r="P60" s="242">
        <f t="shared" si="28"/>
        <v>2.5416128217231537</v>
      </c>
      <c r="Q60" s="55">
        <f t="shared" si="29"/>
        <v>-6.9974739640203246E-2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52" t="s">
        <v>16</v>
      </c>
      <c r="B4" s="335"/>
      <c r="C4" s="335"/>
      <c r="D4" s="335"/>
      <c r="E4" s="371" t="s">
        <v>1</v>
      </c>
      <c r="F4" s="369"/>
      <c r="G4" s="364" t="s">
        <v>104</v>
      </c>
      <c r="H4" s="364"/>
      <c r="I4" s="130" t="s">
        <v>0</v>
      </c>
      <c r="K4" s="365" t="s">
        <v>19</v>
      </c>
      <c r="L4" s="364"/>
      <c r="M4" s="374" t="s">
        <v>104</v>
      </c>
      <c r="N4" s="375"/>
      <c r="O4" s="130" t="s">
        <v>0</v>
      </c>
      <c r="Q4" s="363" t="s">
        <v>22</v>
      </c>
      <c r="R4" s="364"/>
      <c r="S4" s="130" t="s">
        <v>0</v>
      </c>
    </row>
    <row r="5" spans="1:19" x14ac:dyDescent="0.25">
      <c r="A5" s="370"/>
      <c r="B5" s="336"/>
      <c r="C5" s="336"/>
      <c r="D5" s="336"/>
      <c r="E5" s="372" t="s">
        <v>178</v>
      </c>
      <c r="F5" s="362"/>
      <c r="G5" s="366" t="str">
        <f>E5</f>
        <v>jan-ago</v>
      </c>
      <c r="H5" s="366"/>
      <c r="I5" s="131" t="s">
        <v>150</v>
      </c>
      <c r="K5" s="361" t="str">
        <f>E5</f>
        <v>jan-ago</v>
      </c>
      <c r="L5" s="366"/>
      <c r="M5" s="367" t="str">
        <f>E5</f>
        <v>jan-ago</v>
      </c>
      <c r="N5" s="368"/>
      <c r="O5" s="131" t="str">
        <f>I5</f>
        <v>2025 /2024</v>
      </c>
      <c r="Q5" s="361" t="str">
        <f>E5</f>
        <v>jan-ago</v>
      </c>
      <c r="R5" s="362"/>
      <c r="S5" s="131" t="str">
        <f>O5</f>
        <v>2025 /2024</v>
      </c>
    </row>
    <row r="6" spans="1:19" ht="19.5" customHeight="1" thickBot="1" x14ac:dyDescent="0.3">
      <c r="A6" s="353"/>
      <c r="B6" s="376"/>
      <c r="C6" s="376"/>
      <c r="D6" s="376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1022783.1800000006</v>
      </c>
      <c r="F7" s="145">
        <v>1029326.4500000016</v>
      </c>
      <c r="G7" s="243">
        <f>E7/E15</f>
        <v>0.45173573676715412</v>
      </c>
      <c r="H7" s="244">
        <f>F7/F15</f>
        <v>0.44696907670516078</v>
      </c>
      <c r="I7" s="164">
        <f t="shared" ref="I7:I11" si="0">(F7-E7)/E7</f>
        <v>6.3975142805936108E-3</v>
      </c>
      <c r="J7" s="1"/>
      <c r="K7" s="17">
        <v>258639.02699999986</v>
      </c>
      <c r="L7" s="145">
        <v>261871.61199999999</v>
      </c>
      <c r="M7" s="243">
        <f>K7/K15</f>
        <v>0.41961672511273274</v>
      </c>
      <c r="N7" s="244">
        <f>L7/L15</f>
        <v>0.4292352166839869</v>
      </c>
      <c r="O7" s="164">
        <f t="shared" ref="O7:O18" si="1">(L7-K7)/K7</f>
        <v>1.2498442472102786E-2</v>
      </c>
      <c r="P7" s="1"/>
      <c r="Q7" s="187">
        <f t="shared" ref="Q7:Q18" si="2">(K7/E7)*10</f>
        <v>2.5287766953695865</v>
      </c>
      <c r="R7" s="188">
        <f t="shared" ref="R7:R18" si="3">(L7/F7)*10</f>
        <v>2.5441065077070508</v>
      </c>
      <c r="S7" s="55">
        <f>(R7-Q7)/Q7</f>
        <v>6.0621455289170349E-3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714631.09000000067</v>
      </c>
      <c r="F8" s="181">
        <v>725522.65000000142</v>
      </c>
      <c r="G8" s="245">
        <f>E8/E7</f>
        <v>0.69871220408610968</v>
      </c>
      <c r="H8" s="246">
        <f>F8/F7</f>
        <v>0.70485184753583308</v>
      </c>
      <c r="I8" s="206">
        <f t="shared" si="0"/>
        <v>1.5240814669846989E-2</v>
      </c>
      <c r="K8" s="180">
        <v>230164.01299999986</v>
      </c>
      <c r="L8" s="181">
        <v>232278.52499999999</v>
      </c>
      <c r="M8" s="250">
        <f>K8/K7</f>
        <v>0.88990441879446136</v>
      </c>
      <c r="N8" s="246">
        <f>L8/L7</f>
        <v>0.88699390982478854</v>
      </c>
      <c r="O8" s="207">
        <f t="shared" si="1"/>
        <v>9.1869791999157346E-3</v>
      </c>
      <c r="Q8" s="189">
        <f t="shared" si="2"/>
        <v>3.220738871016648</v>
      </c>
      <c r="R8" s="190">
        <f t="shared" si="3"/>
        <v>3.201533749497683</v>
      </c>
      <c r="S8" s="182">
        <f t="shared" ref="S8:S18" si="4">(R8-Q8)/Q8</f>
        <v>-5.9629551752212696E-3</v>
      </c>
    </row>
    <row r="9" spans="1:19" ht="24" customHeight="1" x14ac:dyDescent="0.25">
      <c r="A9" s="8"/>
      <c r="B9" t="s">
        <v>37</v>
      </c>
      <c r="E9" s="19">
        <v>114435.54999999997</v>
      </c>
      <c r="F9" s="140">
        <v>111606.5100000001</v>
      </c>
      <c r="G9" s="247">
        <f>E9/E7</f>
        <v>0.11188642151897717</v>
      </c>
      <c r="H9" s="215">
        <f>F9/F7</f>
        <v>0.10842673866973876</v>
      </c>
      <c r="I9" s="182">
        <f t="shared" ref="I9:I10" si="5">(F9-E9)/E9</f>
        <v>-2.4721688321503919E-2</v>
      </c>
      <c r="K9" s="19">
        <v>16564.511999999995</v>
      </c>
      <c r="L9" s="140">
        <v>16954.489999999983</v>
      </c>
      <c r="M9" s="247">
        <f>K9/K7</f>
        <v>6.4044905334414218E-2</v>
      </c>
      <c r="N9" s="215">
        <f>L9/L7</f>
        <v>6.4743520194926601E-2</v>
      </c>
      <c r="O9" s="182">
        <f t="shared" si="1"/>
        <v>2.3542981525805792E-2</v>
      </c>
      <c r="Q9" s="189">
        <f t="shared" si="2"/>
        <v>1.4474970409108008</v>
      </c>
      <c r="R9" s="190">
        <f t="shared" si="3"/>
        <v>1.519130918079955</v>
      </c>
      <c r="S9" s="182">
        <f t="shared" si="4"/>
        <v>4.9488099211643613E-2</v>
      </c>
    </row>
    <row r="10" spans="1:19" ht="24" customHeight="1" thickBot="1" x14ac:dyDescent="0.3">
      <c r="A10" s="8"/>
      <c r="B10" t="s">
        <v>36</v>
      </c>
      <c r="E10" s="19">
        <v>193716.54000000004</v>
      </c>
      <c r="F10" s="140">
        <v>192197.29000000007</v>
      </c>
      <c r="G10" s="247">
        <f>E10/E7</f>
        <v>0.18940137439491322</v>
      </c>
      <c r="H10" s="215">
        <f>F10/F7</f>
        <v>0.18672141379442816</v>
      </c>
      <c r="I10" s="186">
        <f t="shared" si="5"/>
        <v>-7.8426447220251334E-3</v>
      </c>
      <c r="K10" s="19">
        <v>11910.502</v>
      </c>
      <c r="L10" s="140">
        <v>12638.596999999996</v>
      </c>
      <c r="M10" s="247">
        <f>K10/K7</f>
        <v>4.6050675871124457E-2</v>
      </c>
      <c r="N10" s="215">
        <f>L10/L7</f>
        <v>4.8262569980284831E-2</v>
      </c>
      <c r="O10" s="209">
        <f t="shared" si="1"/>
        <v>6.1130504826748332E-2</v>
      </c>
      <c r="Q10" s="189">
        <f t="shared" si="2"/>
        <v>0.61484176828679671</v>
      </c>
      <c r="R10" s="190">
        <f t="shared" si="3"/>
        <v>0.65758455803409044</v>
      </c>
      <c r="S10" s="182">
        <f t="shared" si="4"/>
        <v>6.9518357326947403E-2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1241335.1900000048</v>
      </c>
      <c r="F11" s="145">
        <v>1273576.600000005</v>
      </c>
      <c r="G11" s="243">
        <f>E11/E15</f>
        <v>0.54826426323284583</v>
      </c>
      <c r="H11" s="244">
        <f>F11/F15</f>
        <v>0.55303092329483927</v>
      </c>
      <c r="I11" s="164">
        <f t="shared" si="0"/>
        <v>2.5973170066982493E-2</v>
      </c>
      <c r="J11" s="1"/>
      <c r="K11" s="17">
        <v>357730.65400000033</v>
      </c>
      <c r="L11" s="145">
        <v>348217.21999999887</v>
      </c>
      <c r="M11" s="243">
        <f>K11/K15</f>
        <v>0.58038327488726726</v>
      </c>
      <c r="N11" s="244">
        <f>L11/L15</f>
        <v>0.5707647833160131</v>
      </c>
      <c r="O11" s="164">
        <f t="shared" si="1"/>
        <v>-2.6593846218170208E-2</v>
      </c>
      <c r="Q11" s="191">
        <f t="shared" si="2"/>
        <v>2.881821581163738</v>
      </c>
      <c r="R11" s="192">
        <f t="shared" si="3"/>
        <v>2.7341678545287147</v>
      </c>
      <c r="S11" s="57">
        <f t="shared" si="4"/>
        <v>-5.1236248489539636E-2</v>
      </c>
    </row>
    <row r="12" spans="1:19" s="3" customFormat="1" ht="24" customHeight="1" x14ac:dyDescent="0.25">
      <c r="A12" s="46"/>
      <c r="B12" s="3" t="s">
        <v>33</v>
      </c>
      <c r="E12" s="31">
        <v>926078.70000000496</v>
      </c>
      <c r="F12" s="141">
        <v>932778.29000000516</v>
      </c>
      <c r="G12" s="247">
        <f>E12/E11</f>
        <v>0.74603435676386598</v>
      </c>
      <c r="H12" s="215">
        <f>F12/F11</f>
        <v>0.73240847075865045</v>
      </c>
      <c r="I12" s="206">
        <f t="shared" ref="I12:I18" si="6">(F12-E12)/E12</f>
        <v>7.2343635589504048E-3</v>
      </c>
      <c r="K12" s="31">
        <v>326064.20700000034</v>
      </c>
      <c r="L12" s="141">
        <v>314079.40899999888</v>
      </c>
      <c r="M12" s="247">
        <f>K12/K11</f>
        <v>0.91147963797365839</v>
      </c>
      <c r="N12" s="215">
        <f>L12/L11</f>
        <v>0.90196403555229088</v>
      </c>
      <c r="O12" s="206">
        <f t="shared" si="1"/>
        <v>-3.6755944819179286E-2</v>
      </c>
      <c r="Q12" s="189">
        <f t="shared" si="2"/>
        <v>3.5209124991212799</v>
      </c>
      <c r="R12" s="190">
        <f t="shared" si="3"/>
        <v>3.3671389264430367</v>
      </c>
      <c r="S12" s="182">
        <f t="shared" si="4"/>
        <v>-4.3674352235853843E-2</v>
      </c>
    </row>
    <row r="13" spans="1:19" ht="24" customHeight="1" x14ac:dyDescent="0.25">
      <c r="A13" s="8"/>
      <c r="B13" s="3" t="s">
        <v>37</v>
      </c>
      <c r="D13" s="3"/>
      <c r="E13" s="19">
        <v>96833.049999999988</v>
      </c>
      <c r="F13" s="140">
        <v>109514.11999999986</v>
      </c>
      <c r="G13" s="247">
        <f>E13/E11</f>
        <v>7.8007173872191291E-2</v>
      </c>
      <c r="H13" s="215">
        <f>F13/F11</f>
        <v>8.5989425371037306E-2</v>
      </c>
      <c r="I13" s="182">
        <f t="shared" ref="I13:I14" si="7">(F13-E13)/E13</f>
        <v>0.13095807681364863</v>
      </c>
      <c r="K13" s="19">
        <v>12310.132999999993</v>
      </c>
      <c r="L13" s="140">
        <v>13854.402999999995</v>
      </c>
      <c r="M13" s="247">
        <f>K13/K11</f>
        <v>3.4411736490437807E-2</v>
      </c>
      <c r="N13" s="215">
        <f>L13/L11</f>
        <v>3.9786668218188749E-2</v>
      </c>
      <c r="O13" s="182">
        <f t="shared" si="1"/>
        <v>0.12544706056384633</v>
      </c>
      <c r="Q13" s="189">
        <f t="shared" si="2"/>
        <v>1.2712739090630722</v>
      </c>
      <c r="R13" s="190">
        <f t="shared" si="3"/>
        <v>1.265079151437277</v>
      </c>
      <c r="S13" s="182">
        <f t="shared" si="4"/>
        <v>-4.8728740373196007E-3</v>
      </c>
    </row>
    <row r="14" spans="1:19" ht="24" customHeight="1" thickBot="1" x14ac:dyDescent="0.3">
      <c r="A14" s="8"/>
      <c r="B14" t="s">
        <v>36</v>
      </c>
      <c r="E14" s="19">
        <v>218423.43999999994</v>
      </c>
      <c r="F14" s="140">
        <v>231284.18999999989</v>
      </c>
      <c r="G14" s="247">
        <f>E14/E11</f>
        <v>0.17595846936394277</v>
      </c>
      <c r="H14" s="215">
        <f>F14/F11</f>
        <v>0.18160210387031214</v>
      </c>
      <c r="I14" s="186">
        <f t="shared" si="7"/>
        <v>5.8879898604288737E-2</v>
      </c>
      <c r="K14" s="19">
        <v>19356.313999999998</v>
      </c>
      <c r="L14" s="140">
        <v>20283.407999999981</v>
      </c>
      <c r="M14" s="247">
        <f>K14/K11</f>
        <v>5.4108625535903836E-2</v>
      </c>
      <c r="N14" s="215">
        <f>L14/L11</f>
        <v>5.8249296229520318E-2</v>
      </c>
      <c r="O14" s="209">
        <f t="shared" si="1"/>
        <v>4.789620585820125E-2</v>
      </c>
      <c r="Q14" s="189">
        <f t="shared" si="2"/>
        <v>0.88618300306963405</v>
      </c>
      <c r="R14" s="190">
        <f t="shared" si="3"/>
        <v>0.87699068405843006</v>
      </c>
      <c r="S14" s="182">
        <f t="shared" si="4"/>
        <v>-1.0372935363647091E-2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2264118.3700000057</v>
      </c>
      <c r="F15" s="145">
        <v>2302903.0500000063</v>
      </c>
      <c r="G15" s="243">
        <f>G7+G11</f>
        <v>1</v>
      </c>
      <c r="H15" s="244">
        <f>H7+H11</f>
        <v>1</v>
      </c>
      <c r="I15" s="164">
        <f t="shared" si="6"/>
        <v>1.7130146777617698E-2</v>
      </c>
      <c r="J15" s="1"/>
      <c r="K15" s="17">
        <v>616369.68100000022</v>
      </c>
      <c r="L15" s="145">
        <v>610088.83199999889</v>
      </c>
      <c r="M15" s="243">
        <f>M7+M11</f>
        <v>1</v>
      </c>
      <c r="N15" s="244">
        <f>N7+N11</f>
        <v>1</v>
      </c>
      <c r="O15" s="164">
        <f t="shared" si="1"/>
        <v>-1.0190068060796332E-2</v>
      </c>
      <c r="Q15" s="191">
        <f t="shared" si="2"/>
        <v>2.7223385895676411</v>
      </c>
      <c r="R15" s="192">
        <f t="shared" si="3"/>
        <v>2.6492163098224966</v>
      </c>
      <c r="S15" s="57">
        <f t="shared" si="4"/>
        <v>-2.6860097427027885E-2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1640709.7900000056</v>
      </c>
      <c r="F16" s="181">
        <f t="shared" ref="F16:F17" si="8">F8+F12</f>
        <v>1658300.9400000065</v>
      </c>
      <c r="G16" s="245">
        <f>E16/E15</f>
        <v>0.72465724925857189</v>
      </c>
      <c r="H16" s="246">
        <f>F16/F15</f>
        <v>0.72009151231963586</v>
      </c>
      <c r="I16" s="207">
        <f t="shared" si="6"/>
        <v>1.0721670649628279E-2</v>
      </c>
      <c r="J16" s="3"/>
      <c r="K16" s="180">
        <f t="shared" ref="K16:L18" si="9">K8+K12</f>
        <v>556228.2200000002</v>
      </c>
      <c r="L16" s="181">
        <f t="shared" si="9"/>
        <v>546357.93399999884</v>
      </c>
      <c r="M16" s="250">
        <f>K16/K15</f>
        <v>0.90242631515809424</v>
      </c>
      <c r="N16" s="246">
        <f>L16/L15</f>
        <v>0.89553833039185982</v>
      </c>
      <c r="O16" s="207">
        <f t="shared" si="1"/>
        <v>-1.7745029189639744E-2</v>
      </c>
      <c r="P16" s="3"/>
      <c r="Q16" s="189">
        <f t="shared" si="2"/>
        <v>3.3901682271305171</v>
      </c>
      <c r="R16" s="190">
        <f t="shared" si="3"/>
        <v>3.2946850648230153</v>
      </c>
      <c r="S16" s="182">
        <f t="shared" si="4"/>
        <v>-2.8164726913366203E-2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211268.59999999998</v>
      </c>
      <c r="F17" s="140">
        <f t="shared" si="8"/>
        <v>221120.62999999995</v>
      </c>
      <c r="G17" s="248">
        <f>E17/E15</f>
        <v>9.3311640769028981E-2</v>
      </c>
      <c r="H17" s="215">
        <f>F17/F15</f>
        <v>9.6018210579902327E-2</v>
      </c>
      <c r="I17" s="182">
        <f t="shared" si="6"/>
        <v>4.6632722515319226E-2</v>
      </c>
      <c r="K17" s="19">
        <f t="shared" si="9"/>
        <v>28874.64499999999</v>
      </c>
      <c r="L17" s="140">
        <f t="shared" si="9"/>
        <v>30808.892999999978</v>
      </c>
      <c r="M17" s="247">
        <f>K17/K15</f>
        <v>4.6846309755459857E-2</v>
      </c>
      <c r="N17" s="215">
        <f>L17/L15</f>
        <v>5.0499027984174008E-2</v>
      </c>
      <c r="O17" s="182">
        <f t="shared" si="1"/>
        <v>6.6987767295493661E-2</v>
      </c>
      <c r="Q17" s="189">
        <f t="shared" si="2"/>
        <v>1.3667267639393641</v>
      </c>
      <c r="R17" s="190">
        <f t="shared" si="3"/>
        <v>1.3933070378824439</v>
      </c>
      <c r="S17" s="182">
        <f t="shared" si="4"/>
        <v>1.9448125729583706E-2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412139.98</v>
      </c>
      <c r="F18" s="142">
        <f>F10+F14</f>
        <v>423481.48</v>
      </c>
      <c r="G18" s="249">
        <f>E18/E15</f>
        <v>0.18203110997239907</v>
      </c>
      <c r="H18" s="221">
        <f>F18/F15</f>
        <v>0.18389027710046188</v>
      </c>
      <c r="I18" s="208">
        <f t="shared" si="6"/>
        <v>2.7518562989205755E-2</v>
      </c>
      <c r="K18" s="21">
        <f t="shared" si="9"/>
        <v>31266.815999999999</v>
      </c>
      <c r="L18" s="142">
        <f t="shared" si="9"/>
        <v>32922.004999999976</v>
      </c>
      <c r="M18" s="249">
        <f>K18/K15</f>
        <v>5.0727375086445869E-2</v>
      </c>
      <c r="N18" s="221">
        <f>L18/L15</f>
        <v>5.3962641623966058E-2</v>
      </c>
      <c r="O18" s="208">
        <f t="shared" si="1"/>
        <v>5.2937561662817753E-2</v>
      </c>
      <c r="Q18" s="193">
        <f t="shared" si="2"/>
        <v>0.75864554562263042</v>
      </c>
      <c r="R18" s="194">
        <f t="shared" si="3"/>
        <v>0.77741309962362404</v>
      </c>
      <c r="S18" s="186">
        <f t="shared" si="4"/>
        <v>2.4738237915297893E-2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182</v>
      </c>
      <c r="B1" s="4"/>
    </row>
    <row r="3" spans="1:19" ht="15.75" thickBot="1" x14ac:dyDescent="0.3"/>
    <row r="4" spans="1:19" x14ac:dyDescent="0.25">
      <c r="A4" s="352" t="s">
        <v>16</v>
      </c>
      <c r="B4" s="335"/>
      <c r="C4" s="335"/>
      <c r="D4" s="335"/>
      <c r="E4" s="371" t="s">
        <v>1</v>
      </c>
      <c r="F4" s="369"/>
      <c r="G4" s="364" t="s">
        <v>104</v>
      </c>
      <c r="H4" s="364"/>
      <c r="I4" s="130" t="s">
        <v>0</v>
      </c>
      <c r="K4" s="365" t="s">
        <v>19</v>
      </c>
      <c r="L4" s="364"/>
      <c r="M4" s="374" t="s">
        <v>13</v>
      </c>
      <c r="N4" s="375"/>
      <c r="O4" s="130" t="s">
        <v>0</v>
      </c>
      <c r="Q4" s="363" t="s">
        <v>22</v>
      </c>
      <c r="R4" s="364"/>
      <c r="S4" s="130" t="s">
        <v>0</v>
      </c>
    </row>
    <row r="5" spans="1:19" x14ac:dyDescent="0.25">
      <c r="A5" s="370"/>
      <c r="B5" s="336"/>
      <c r="C5" s="336"/>
      <c r="D5" s="336"/>
      <c r="E5" s="372" t="s">
        <v>65</v>
      </c>
      <c r="F5" s="362"/>
      <c r="G5" s="366" t="str">
        <f>E5</f>
        <v>ago</v>
      </c>
      <c r="H5" s="366"/>
      <c r="I5" s="131" t="s">
        <v>150</v>
      </c>
      <c r="K5" s="361" t="str">
        <f>E5</f>
        <v>ago</v>
      </c>
      <c r="L5" s="366"/>
      <c r="M5" s="367" t="str">
        <f>E5</f>
        <v>ago</v>
      </c>
      <c r="N5" s="368"/>
      <c r="O5" s="131" t="str">
        <f>I5</f>
        <v>2025 /2024</v>
      </c>
      <c r="Q5" s="361" t="str">
        <f>E5</f>
        <v>ago</v>
      </c>
      <c r="R5" s="362"/>
      <c r="S5" s="131" t="str">
        <f>O5</f>
        <v>2025 /2024</v>
      </c>
    </row>
    <row r="6" spans="1:19" ht="19.5" customHeight="1" thickBot="1" x14ac:dyDescent="0.3">
      <c r="A6" s="353"/>
      <c r="B6" s="376"/>
      <c r="C6" s="376"/>
      <c r="D6" s="376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102661.22000000002</v>
      </c>
      <c r="F7" s="145">
        <v>84284.12</v>
      </c>
      <c r="G7" s="243">
        <f>E7/E15</f>
        <v>0.3915712412229832</v>
      </c>
      <c r="H7" s="244">
        <f>F7/F15</f>
        <v>0.34107552025435517</v>
      </c>
      <c r="I7" s="164">
        <f t="shared" ref="I7:I18" si="0">(F7-E7)/E7</f>
        <v>-0.17900722395467361</v>
      </c>
      <c r="J7" s="1"/>
      <c r="K7" s="17">
        <v>25359.500000000025</v>
      </c>
      <c r="L7" s="145">
        <v>22993.444999999996</v>
      </c>
      <c r="M7" s="243">
        <f>K7/K15</f>
        <v>0.36778042472428329</v>
      </c>
      <c r="N7" s="244">
        <f>L7/L15</f>
        <v>0.35716205175461119</v>
      </c>
      <c r="O7" s="164">
        <f t="shared" ref="O7:O18" si="1">(L7-K7)/K7</f>
        <v>-9.3300538259824803E-2</v>
      </c>
      <c r="P7" s="1"/>
      <c r="Q7" s="187">
        <f t="shared" ref="Q7:R18" si="2">(K7/E7)*10</f>
        <v>2.4702122184014588</v>
      </c>
      <c r="R7" s="188">
        <f t="shared" si="2"/>
        <v>2.728087449925324</v>
      </c>
      <c r="S7" s="55">
        <f>(R7-Q7)/Q7</f>
        <v>0.10439395838254874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67205.73000000001</v>
      </c>
      <c r="F8" s="181">
        <v>60827.929999999993</v>
      </c>
      <c r="G8" s="245">
        <f>E8/E7</f>
        <v>0.65463599594861621</v>
      </c>
      <c r="H8" s="246">
        <f>F8/F7</f>
        <v>0.72170095624181629</v>
      </c>
      <c r="I8" s="206">
        <f t="shared" si="0"/>
        <v>-9.4899646205762758E-2</v>
      </c>
      <c r="K8" s="180">
        <v>22462.196000000025</v>
      </c>
      <c r="L8" s="181">
        <v>20851.820999999996</v>
      </c>
      <c r="M8" s="250">
        <f>K8/K7</f>
        <v>0.88575074429700917</v>
      </c>
      <c r="N8" s="246">
        <f>L8/L7</f>
        <v>0.90685936796334776</v>
      </c>
      <c r="O8" s="207">
        <f t="shared" si="1"/>
        <v>-7.1692678667750351E-2</v>
      </c>
      <c r="Q8" s="189">
        <f t="shared" si="2"/>
        <v>3.3423036994018251</v>
      </c>
      <c r="R8" s="190">
        <f t="shared" si="2"/>
        <v>3.4280010843702886</v>
      </c>
      <c r="S8" s="182">
        <f t="shared" ref="S8:S18" si="3">(R8-Q8)/Q8</f>
        <v>2.5640214856537662E-2</v>
      </c>
    </row>
    <row r="9" spans="1:19" ht="24" customHeight="1" x14ac:dyDescent="0.25">
      <c r="A9" s="8"/>
      <c r="B9" t="s">
        <v>37</v>
      </c>
      <c r="E9" s="19">
        <v>8053.44</v>
      </c>
      <c r="F9" s="140">
        <v>8725.36</v>
      </c>
      <c r="G9" s="247">
        <f>E9/E7</f>
        <v>7.8446759155988977E-2</v>
      </c>
      <c r="H9" s="215">
        <f>F9/F7</f>
        <v>0.10352317850622396</v>
      </c>
      <c r="I9" s="182">
        <f t="shared" si="0"/>
        <v>8.3432669765963488E-2</v>
      </c>
      <c r="K9" s="19">
        <v>1267.2500000000002</v>
      </c>
      <c r="L9" s="140">
        <v>1299.0179999999998</v>
      </c>
      <c r="M9" s="247">
        <f>K9/K7</f>
        <v>4.9971411108263135E-2</v>
      </c>
      <c r="N9" s="215">
        <f>L9/L7</f>
        <v>5.6495144594470297E-2</v>
      </c>
      <c r="O9" s="182">
        <f t="shared" si="1"/>
        <v>2.5068455316630159E-2</v>
      </c>
      <c r="Q9" s="189">
        <f t="shared" si="2"/>
        <v>1.5735511781300915</v>
      </c>
      <c r="R9" s="190">
        <f t="shared" si="2"/>
        <v>1.4887844169180409</v>
      </c>
      <c r="S9" s="182">
        <f t="shared" si="3"/>
        <v>-5.3869719898644843E-2</v>
      </c>
    </row>
    <row r="10" spans="1:19" ht="24" customHeight="1" thickBot="1" x14ac:dyDescent="0.3">
      <c r="A10" s="8"/>
      <c r="B10" t="s">
        <v>36</v>
      </c>
      <c r="E10" s="19">
        <v>27402.05</v>
      </c>
      <c r="F10" s="140">
        <v>14730.830000000002</v>
      </c>
      <c r="G10" s="247">
        <f>E10/E7</f>
        <v>0.2669172448953947</v>
      </c>
      <c r="H10" s="215">
        <f>F10/F7</f>
        <v>0.17477586525195971</v>
      </c>
      <c r="I10" s="186">
        <f t="shared" si="0"/>
        <v>-0.46241868765293098</v>
      </c>
      <c r="K10" s="19">
        <v>1630.0539999999996</v>
      </c>
      <c r="L10" s="140">
        <v>842.60599999999988</v>
      </c>
      <c r="M10" s="247">
        <f>K10/K7</f>
        <v>6.427784459472774E-2</v>
      </c>
      <c r="N10" s="215">
        <f>L10/L7</f>
        <v>3.6645487442181893E-2</v>
      </c>
      <c r="O10" s="209">
        <f t="shared" si="1"/>
        <v>-0.48308092860727309</v>
      </c>
      <c r="Q10" s="189">
        <f t="shared" si="2"/>
        <v>0.59486571260179433</v>
      </c>
      <c r="R10" s="190">
        <f t="shared" si="2"/>
        <v>0.57200171341329697</v>
      </c>
      <c r="S10" s="182">
        <f t="shared" si="3"/>
        <v>-3.8435564034269044E-2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159516.40999999992</v>
      </c>
      <c r="F11" s="145">
        <v>162828.65999999992</v>
      </c>
      <c r="G11" s="243">
        <f>E11/E15</f>
        <v>0.60842875877701674</v>
      </c>
      <c r="H11" s="244">
        <f>F11/F15</f>
        <v>0.65892447974564472</v>
      </c>
      <c r="I11" s="164">
        <f t="shared" si="0"/>
        <v>2.0764321363551261E-2</v>
      </c>
      <c r="J11" s="1"/>
      <c r="K11" s="17">
        <v>43593.326999999968</v>
      </c>
      <c r="L11" s="145">
        <v>41384.741000000031</v>
      </c>
      <c r="M11" s="243">
        <f>K11/K15</f>
        <v>0.63221957527571671</v>
      </c>
      <c r="N11" s="244">
        <f>L11/L15</f>
        <v>0.64283794824538876</v>
      </c>
      <c r="O11" s="164">
        <f t="shared" si="1"/>
        <v>-5.0663396257870821E-2</v>
      </c>
      <c r="Q11" s="191">
        <f t="shared" si="2"/>
        <v>2.7328427840120018</v>
      </c>
      <c r="R11" s="192">
        <f t="shared" si="2"/>
        <v>2.5416128217231568</v>
      </c>
      <c r="S11" s="57">
        <f t="shared" si="3"/>
        <v>-6.9974739640202108E-2</v>
      </c>
    </row>
    <row r="12" spans="1:19" s="3" customFormat="1" ht="24" customHeight="1" x14ac:dyDescent="0.25">
      <c r="A12" s="46"/>
      <c r="B12" s="3" t="s">
        <v>33</v>
      </c>
      <c r="E12" s="31">
        <v>107244.13999999991</v>
      </c>
      <c r="F12" s="141">
        <v>111906.48999999993</v>
      </c>
      <c r="G12" s="247">
        <f>E12/E11</f>
        <v>0.67230788355881355</v>
      </c>
      <c r="H12" s="215">
        <f>F12/F11</f>
        <v>0.68726531312116668</v>
      </c>
      <c r="I12" s="206">
        <f t="shared" si="0"/>
        <v>4.3474170243707713E-2</v>
      </c>
      <c r="K12" s="31">
        <v>38600.76299999997</v>
      </c>
      <c r="L12" s="141">
        <v>36211.893000000033</v>
      </c>
      <c r="M12" s="247">
        <f>K12/K11</f>
        <v>0.88547412313815821</v>
      </c>
      <c r="N12" s="215">
        <f>L12/L11</f>
        <v>0.87500591099506952</v>
      </c>
      <c r="O12" s="206">
        <f t="shared" si="1"/>
        <v>-6.1886600531702939E-2</v>
      </c>
      <c r="Q12" s="189">
        <f t="shared" si="2"/>
        <v>3.599335404246796</v>
      </c>
      <c r="R12" s="190">
        <f t="shared" si="2"/>
        <v>3.2359064250875935</v>
      </c>
      <c r="S12" s="182">
        <f t="shared" si="3"/>
        <v>-0.10097113448510485</v>
      </c>
    </row>
    <row r="13" spans="1:19" ht="24" customHeight="1" x14ac:dyDescent="0.25">
      <c r="A13" s="8"/>
      <c r="B13" s="3" t="s">
        <v>37</v>
      </c>
      <c r="D13" s="3"/>
      <c r="E13" s="19">
        <v>12422.69</v>
      </c>
      <c r="F13" s="140">
        <v>13087.789999999997</v>
      </c>
      <c r="G13" s="247">
        <f>E13/E11</f>
        <v>7.7877191443814511E-2</v>
      </c>
      <c r="H13" s="215">
        <f>F13/F11</f>
        <v>8.0377680440286148E-2</v>
      </c>
      <c r="I13" s="182">
        <f t="shared" si="0"/>
        <v>5.3539128803825636E-2</v>
      </c>
      <c r="K13" s="19">
        <v>1625.413</v>
      </c>
      <c r="L13" s="140">
        <v>1860.0699999999997</v>
      </c>
      <c r="M13" s="247">
        <f>K13/K11</f>
        <v>3.7285821290951281E-2</v>
      </c>
      <c r="N13" s="215">
        <f>L13/L11</f>
        <v>4.4945792943345914E-2</v>
      </c>
      <c r="O13" s="182">
        <f t="shared" si="1"/>
        <v>0.14436761610741375</v>
      </c>
      <c r="Q13" s="189">
        <f t="shared" si="2"/>
        <v>1.3084227329185547</v>
      </c>
      <c r="R13" s="190">
        <f t="shared" si="2"/>
        <v>1.4212254322540321</v>
      </c>
      <c r="S13" s="182">
        <f t="shared" si="3"/>
        <v>8.6212732702878672E-2</v>
      </c>
    </row>
    <row r="14" spans="1:19" ht="24" customHeight="1" thickBot="1" x14ac:dyDescent="0.3">
      <c r="A14" s="8"/>
      <c r="B14" t="s">
        <v>36</v>
      </c>
      <c r="E14" s="19">
        <v>39849.579999999994</v>
      </c>
      <c r="F14" s="140">
        <v>37834.379999999997</v>
      </c>
      <c r="G14" s="247">
        <f>E14/E11</f>
        <v>0.24981492499737185</v>
      </c>
      <c r="H14" s="215">
        <f>F14/F11</f>
        <v>0.23235700643854723</v>
      </c>
      <c r="I14" s="186">
        <f t="shared" si="0"/>
        <v>-5.0570169120979377E-2</v>
      </c>
      <c r="K14" s="19">
        <v>3367.1510000000003</v>
      </c>
      <c r="L14" s="140">
        <v>3312.7780000000002</v>
      </c>
      <c r="M14" s="247">
        <f>K14/K11</f>
        <v>7.7240055570890531E-2</v>
      </c>
      <c r="N14" s="215">
        <f>L14/L11</f>
        <v>8.0048296061584576E-2</v>
      </c>
      <c r="O14" s="209">
        <f t="shared" si="1"/>
        <v>-1.6148072955445136E-2</v>
      </c>
      <c r="Q14" s="189">
        <f t="shared" si="2"/>
        <v>0.84496524179175814</v>
      </c>
      <c r="R14" s="190">
        <f t="shared" si="2"/>
        <v>0.87559991732387321</v>
      </c>
      <c r="S14" s="182">
        <f t="shared" si="3"/>
        <v>3.6255545218823328E-2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262177.62999999995</v>
      </c>
      <c r="F15" s="145">
        <v>247112.77999999994</v>
      </c>
      <c r="G15" s="243">
        <f>G7+G11</f>
        <v>1</v>
      </c>
      <c r="H15" s="244">
        <f>H7+H11</f>
        <v>0.99999999999999989</v>
      </c>
      <c r="I15" s="164">
        <f t="shared" si="0"/>
        <v>-5.7460470597739434E-2</v>
      </c>
      <c r="J15" s="1"/>
      <c r="K15" s="17">
        <v>68952.82699999999</v>
      </c>
      <c r="L15" s="145">
        <v>64378.186000000031</v>
      </c>
      <c r="M15" s="243">
        <f>M7+M11</f>
        <v>1</v>
      </c>
      <c r="N15" s="244">
        <f>N7+N11</f>
        <v>1</v>
      </c>
      <c r="O15" s="164">
        <f t="shared" si="1"/>
        <v>-6.6344502452378926E-2</v>
      </c>
      <c r="Q15" s="191">
        <f t="shared" si="2"/>
        <v>2.630004207452787</v>
      </c>
      <c r="R15" s="192">
        <f t="shared" si="2"/>
        <v>2.605214752551448</v>
      </c>
      <c r="S15" s="57">
        <f t="shared" si="3"/>
        <v>-9.4256331724077696E-3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174449.86999999994</v>
      </c>
      <c r="F16" s="181">
        <f t="shared" ref="F16:F17" si="4">F8+F12</f>
        <v>172734.41999999993</v>
      </c>
      <c r="G16" s="245">
        <f>E16/E15</f>
        <v>0.66538808059253562</v>
      </c>
      <c r="H16" s="246">
        <f>F16/F15</f>
        <v>0.69901046801383548</v>
      </c>
      <c r="I16" s="207">
        <f t="shared" si="0"/>
        <v>-9.8334839687757424E-3</v>
      </c>
      <c r="J16" s="3"/>
      <c r="K16" s="180">
        <f t="shared" ref="K16:L18" si="5">K8+K12</f>
        <v>61062.958999999995</v>
      </c>
      <c r="L16" s="181">
        <f t="shared" si="5"/>
        <v>57063.714000000029</v>
      </c>
      <c r="M16" s="250">
        <f>K16/K15</f>
        <v>0.88557585898544822</v>
      </c>
      <c r="N16" s="246">
        <f>L16/L15</f>
        <v>0.88638275704133695</v>
      </c>
      <c r="O16" s="207">
        <f t="shared" si="1"/>
        <v>-6.5493796329129189E-2</v>
      </c>
      <c r="P16" s="3"/>
      <c r="Q16" s="189">
        <f t="shared" si="2"/>
        <v>3.5003155347722537</v>
      </c>
      <c r="R16" s="190">
        <f t="shared" si="2"/>
        <v>3.303552007758503</v>
      </c>
      <c r="S16" s="182">
        <f t="shared" si="3"/>
        <v>-5.6213082808991101E-2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20476.13</v>
      </c>
      <c r="F17" s="140">
        <f t="shared" si="4"/>
        <v>21813.149999999998</v>
      </c>
      <c r="G17" s="248">
        <f>E17/E15</f>
        <v>7.8100217779831199E-2</v>
      </c>
      <c r="H17" s="215">
        <f>F17/F15</f>
        <v>8.8272043234672054E-2</v>
      </c>
      <c r="I17" s="182">
        <f t="shared" si="0"/>
        <v>6.529651843390312E-2</v>
      </c>
      <c r="K17" s="19">
        <f t="shared" si="5"/>
        <v>2892.6630000000005</v>
      </c>
      <c r="L17" s="140">
        <f t="shared" si="5"/>
        <v>3159.0879999999997</v>
      </c>
      <c r="M17" s="247">
        <f>K17/K15</f>
        <v>4.1951332901840284E-2</v>
      </c>
      <c r="N17" s="215">
        <f>L17/L15</f>
        <v>4.9070783075497004E-2</v>
      </c>
      <c r="O17" s="182">
        <f t="shared" si="1"/>
        <v>9.2103712046650174E-2</v>
      </c>
      <c r="Q17" s="189">
        <f t="shared" si="2"/>
        <v>1.4127000561141192</v>
      </c>
      <c r="R17" s="190">
        <f t="shared" si="2"/>
        <v>1.4482493358364108</v>
      </c>
      <c r="S17" s="182">
        <f t="shared" si="3"/>
        <v>2.516406760829059E-2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67251.62999999999</v>
      </c>
      <c r="F18" s="142">
        <f>F10+F14</f>
        <v>52565.21</v>
      </c>
      <c r="G18" s="249">
        <f>E18/E15</f>
        <v>0.25651170162763315</v>
      </c>
      <c r="H18" s="221">
        <f>F18/F15</f>
        <v>0.21271748875149238</v>
      </c>
      <c r="I18" s="208">
        <f t="shared" si="0"/>
        <v>-0.21838013442945536</v>
      </c>
      <c r="K18" s="21">
        <f t="shared" si="5"/>
        <v>4997.2049999999999</v>
      </c>
      <c r="L18" s="142">
        <f t="shared" si="5"/>
        <v>4155.384</v>
      </c>
      <c r="M18" s="249">
        <f>K18/K15</f>
        <v>7.2472808112711617E-2</v>
      </c>
      <c r="N18" s="221">
        <f>L18/L15</f>
        <v>6.4546459883165985E-2</v>
      </c>
      <c r="O18" s="208">
        <f t="shared" si="1"/>
        <v>-0.16845836822783936</v>
      </c>
      <c r="Q18" s="193">
        <f t="shared" si="2"/>
        <v>0.74306080016201848</v>
      </c>
      <c r="R18" s="194">
        <f t="shared" si="2"/>
        <v>0.79051981338988275</v>
      </c>
      <c r="S18" s="186">
        <f t="shared" si="3"/>
        <v>6.3869623074607376E-2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2025-10-20T14:45:30Z</dcterms:modified>
</cp:coreProperties>
</file>